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ASTA PEN DRIVE 2017\Licitação Córrego do Ouro\Tomada de Preços 2017\TP 003-2017 Praça da Biblia\Publicação\"/>
    </mc:Choice>
  </mc:AlternateContent>
  <bookViews>
    <workbookView xWindow="0" yWindow="0" windowWidth="19200" windowHeight="7365" activeTab="1"/>
  </bookViews>
  <sheets>
    <sheet name="Orçamento" sheetId="1" r:id="rId1"/>
    <sheet name="CFF" sheetId="2" r:id="rId2"/>
  </sheets>
  <definedNames>
    <definedName name="_xlnm.Print_Area" localSheetId="1">CFF!$B$2:$H$27</definedName>
    <definedName name="_xlnm.Print_Area" localSheetId="0">Orçamento!$B$1:$J$67</definedName>
  </definedNames>
  <calcPr calcId="152511"/>
</workbook>
</file>

<file path=xl/calcChain.xml><?xml version="1.0" encoding="utf-8"?>
<calcChain xmlns="http://schemas.openxmlformats.org/spreadsheetml/2006/main">
  <c r="I64" i="1" l="1"/>
  <c r="I63" i="1"/>
  <c r="I60" i="1"/>
  <c r="I59" i="1"/>
  <c r="I58" i="1"/>
  <c r="I57" i="1"/>
  <c r="I56" i="1"/>
  <c r="I55" i="1"/>
  <c r="I52" i="1"/>
  <c r="I51" i="1"/>
  <c r="I50" i="1"/>
  <c r="I47" i="1"/>
  <c r="I46" i="1"/>
  <c r="I45" i="1"/>
  <c r="I44" i="1"/>
  <c r="I43" i="1"/>
  <c r="I42" i="1"/>
  <c r="I41" i="1"/>
  <c r="I40" i="1"/>
  <c r="I39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19" i="1"/>
  <c r="I18" i="1"/>
  <c r="I17" i="1"/>
  <c r="I16" i="1"/>
  <c r="I15" i="1"/>
  <c r="I14" i="1"/>
  <c r="I11" i="1"/>
  <c r="I10" i="1"/>
  <c r="J64" i="1" l="1"/>
  <c r="J63" i="1"/>
  <c r="J60" i="1"/>
  <c r="J59" i="1"/>
  <c r="J58" i="1"/>
  <c r="J57" i="1"/>
  <c r="J56" i="1"/>
  <c r="J55" i="1"/>
  <c r="J52" i="1"/>
  <c r="J51" i="1"/>
  <c r="J50" i="1"/>
  <c r="J41" i="1"/>
  <c r="J47" i="1"/>
  <c r="J46" i="1"/>
  <c r="J45" i="1"/>
  <c r="J44" i="1"/>
  <c r="J43" i="1"/>
  <c r="J42" i="1"/>
  <c r="J40" i="1"/>
  <c r="J39" i="1"/>
  <c r="J36" i="1"/>
  <c r="J33" i="1"/>
  <c r="J32" i="1"/>
  <c r="J29" i="1"/>
  <c r="J28" i="1"/>
  <c r="J26" i="1"/>
  <c r="J25" i="1"/>
  <c r="J24" i="1"/>
  <c r="J19" i="1"/>
  <c r="J18" i="1"/>
  <c r="J17" i="1"/>
  <c r="J35" i="1"/>
  <c r="J34" i="1"/>
  <c r="J31" i="1"/>
  <c r="J30" i="1"/>
  <c r="J27" i="1"/>
  <c r="J23" i="1"/>
  <c r="J22" i="1"/>
  <c r="J37" i="1" l="1"/>
  <c r="D14" i="2" s="1"/>
  <c r="J53" i="1"/>
  <c r="D18" i="2" s="1"/>
  <c r="J48" i="1"/>
  <c r="D16" i="2" s="1"/>
  <c r="J65" i="1"/>
  <c r="D22" i="2" s="1"/>
  <c r="J61" i="1"/>
  <c r="D20" i="2" s="1"/>
  <c r="J16" i="1"/>
  <c r="J15" i="1"/>
  <c r="J14" i="1"/>
  <c r="J11" i="1"/>
  <c r="J10" i="1"/>
  <c r="H21" i="2" l="1"/>
  <c r="G21" i="2"/>
  <c r="F21" i="2"/>
  <c r="H15" i="2"/>
  <c r="G15" i="2"/>
  <c r="F15" i="2"/>
  <c r="H23" i="2"/>
  <c r="G23" i="2"/>
  <c r="F23" i="2"/>
  <c r="F17" i="2"/>
  <c r="H17" i="2"/>
  <c r="G17" i="2"/>
  <c r="G19" i="2"/>
  <c r="F19" i="2"/>
  <c r="H19" i="2"/>
  <c r="J12" i="1"/>
  <c r="D10" i="2" s="1"/>
  <c r="J20" i="1"/>
  <c r="G11" i="2" l="1"/>
  <c r="F11" i="2"/>
  <c r="H11" i="2"/>
  <c r="J67" i="1"/>
  <c r="D12" i="2"/>
  <c r="D26" i="2" s="1"/>
  <c r="H13" i="2" l="1"/>
  <c r="H25" i="2" s="1"/>
  <c r="G13" i="2"/>
  <c r="F13" i="2"/>
  <c r="D24" i="2"/>
  <c r="F25" i="2"/>
  <c r="F27" i="2" s="1"/>
  <c r="G25" i="2"/>
  <c r="F24" i="2" l="1"/>
  <c r="F26" i="2" s="1"/>
  <c r="E22" i="2"/>
  <c r="E16" i="2"/>
  <c r="E18" i="2"/>
  <c r="E20" i="2"/>
  <c r="E14" i="2"/>
  <c r="E10" i="2"/>
  <c r="G27" i="2"/>
  <c r="H27" i="2" s="1"/>
  <c r="H24" i="2"/>
  <c r="G24" i="2"/>
  <c r="G26" i="2" s="1"/>
  <c r="H26" i="2" s="1"/>
  <c r="E12" i="2"/>
  <c r="E24" i="2" l="1"/>
  <c r="E26" i="2"/>
</calcChain>
</file>

<file path=xl/sharedStrings.xml><?xml version="1.0" encoding="utf-8"?>
<sst xmlns="http://schemas.openxmlformats.org/spreadsheetml/2006/main" count="293" uniqueCount="191">
  <si>
    <t>Obra:</t>
  </si>
  <si>
    <t>Local da obra:</t>
  </si>
  <si>
    <t>Data-base:</t>
  </si>
  <si>
    <t>PLANILHA ORÇAMENTÁRIA</t>
  </si>
  <si>
    <t>Item</t>
  </si>
  <si>
    <t>Código</t>
  </si>
  <si>
    <t>Descrição</t>
  </si>
  <si>
    <t>Unidade</t>
  </si>
  <si>
    <t>Quantidade</t>
  </si>
  <si>
    <t>Preço Total (R$)</t>
  </si>
  <si>
    <t>S 73960/001</t>
  </si>
  <si>
    <t>INSTAL/LIGACAO PROVISORIA ELETRICA BAIXA TENSAO P/CANT OBRA OBRA,M3-CHAVE 100A CARGA 3KWH,20CV EXCL FORN MEDIDOR</t>
  </si>
  <si>
    <t>UN</t>
  </si>
  <si>
    <t>20400</t>
  </si>
  <si>
    <t>LIGAÇÃO PROVISÓRIA DE ÁGUA</t>
  </si>
  <si>
    <t>S 6110</t>
  </si>
  <si>
    <t>ALVENARIA DE EMBASAMENTO EM TIJOLOS CERAMICOS MACICOS 5X10X20CM, ASSENTADO COM ARGAMASSA TRACO 1:2:8 (CIMENTO, CAL E AREIA)</t>
  </si>
  <si>
    <t>M3</t>
  </si>
  <si>
    <t>S 73904/001</t>
  </si>
  <si>
    <t>ATERRO APILOADO(MANUAL) EM CAMADAS DE 20 CM COM MATERIAL DE EMPRÉSTIMO.</t>
  </si>
  <si>
    <t>220102</t>
  </si>
  <si>
    <t>PISO EM CONCRETO DESEMPENADO ESPESSURA E=5CM TRAÇO 1:2,5:3,5</t>
  </si>
  <si>
    <t>M2</t>
  </si>
  <si>
    <t>S 74236/001</t>
  </si>
  <si>
    <t xml:space="preserve">PLANTIO DE GRAMA BATATAIS EM PLACAS </t>
  </si>
  <si>
    <t>S 73967/002</t>
  </si>
  <si>
    <t>PLANTIO DE ARVORE REGIONAL, ALTURA MAIOR QUE 2,00M, EM CAVAS DE 80X80X80CM</t>
  </si>
  <si>
    <t>260204</t>
  </si>
  <si>
    <t>CAIAÇAO 2 DEMAOS EM POSTE/ VIGAS E MEIO FIO(OC)</t>
  </si>
  <si>
    <t>m2</t>
  </si>
  <si>
    <t>071607</t>
  </si>
  <si>
    <t>LUMINARIA CONJ.C/4 PETALAS SIMPLES ( ATE 400 W ) PADRAO B</t>
  </si>
  <si>
    <t>Un</t>
  </si>
  <si>
    <t>S 73831/003</t>
  </si>
  <si>
    <t xml:space="preserve">LAMPADA DE VAPOR DE MERCURIO DE 400W/250V - FORNECIMENTO E INSTALACAO </t>
  </si>
  <si>
    <t>S 72281</t>
  </si>
  <si>
    <t xml:space="preserve">REATOR PARA LAMPADA VAPOR DE MERCURIO USO EXTERNO 220V/400W </t>
  </si>
  <si>
    <t>S 72320</t>
  </si>
  <si>
    <t>S 83448</t>
  </si>
  <si>
    <t xml:space="preserve">CAIXA DE PASSGEM 50X50X60 FUNDO BRITA C/ TAMPA </t>
  </si>
  <si>
    <t>S 72934</t>
  </si>
  <si>
    <t>ELETRODUTO DE PVC FLEXIVEL CORRUGADO DN 20MM (3/4") FORNECIMENTO E INSTALACAO</t>
  </si>
  <si>
    <t>M</t>
  </si>
  <si>
    <t>S 74130/001</t>
  </si>
  <si>
    <t>DISJUNTOR TERMOMAGNETICO MONOPOLAR PADRAO NEMA (AMERICANO) 10 A 30A 240V, FORNECIMENTO E INSTALACAO</t>
  </si>
  <si>
    <t>S 74130/002</t>
  </si>
  <si>
    <t>DISJUNTOR TERMOMAGNETICO MONOPOLAR PADRAO NEMA (AMERICANO) 35 A 50A 240V, FORNECIMENTO E INSTALACAO</t>
  </si>
  <si>
    <t>071805</t>
  </si>
  <si>
    <t>PADRAO MONOFASICO, 10 MM2 H=7 METROS</t>
  </si>
  <si>
    <t>070501</t>
  </si>
  <si>
    <t>CABECOTE DE LIGA DE ALUMINIO DIAM. 1"</t>
  </si>
  <si>
    <t>071380</t>
  </si>
  <si>
    <t>HASTE REV.COBRE(COPPERWELD) 3/4" X 2,40 M C/CONECTOR</t>
  </si>
  <si>
    <t>072221</t>
  </si>
  <si>
    <t>QUADRO DE DISTRIBUICAO SB-6E</t>
  </si>
  <si>
    <t>070581</t>
  </si>
  <si>
    <t>CABO PVC (70ºC) 1 KV No. 2,5 MM2</t>
  </si>
  <si>
    <t>070582</t>
  </si>
  <si>
    <t>CABO PVC (70ºC) 1 KV No. 4 MM2</t>
  </si>
  <si>
    <t>S 74104/001</t>
  </si>
  <si>
    <t>CAIXA DE INSPEÇÃO EM ALVENARIA DE TIJOLO MACIÇO 60X60X60CM, REVESTIDA INTERNAMENTO COM BARRA LISA (CIMENTO E AREIA, TRAÇO 1:4) E=2,0CM, COMTAMPA PRÉ-MOLDADA DE CONCRETO E FUNDO DE CONCRETO 15MPA TIPO C - ESCAVAÇÃO E CONFECÇÃO</t>
  </si>
  <si>
    <t>S 74102/001</t>
  </si>
  <si>
    <t>CAIXA PARA HIDROMETRO CONCRETO PRE-MOLDADO - FORNECIMENTO E INSTALACAO</t>
  </si>
  <si>
    <t>S 74217/001</t>
  </si>
  <si>
    <t xml:space="preserve">HIDROMETRO 3,00M3/H, D=1/2" - FORNECIMENTO E INSTALACAO </t>
  </si>
  <si>
    <t>S 73870/001</t>
  </si>
  <si>
    <t xml:space="preserve">VÁLVULA DE ESFERA EM BRONZE Ø 1/2" - FORNECIMENTO E INSTALAÇÃO </t>
  </si>
  <si>
    <t>S 86913</t>
  </si>
  <si>
    <t>TORNEIRA CROMADA 1/2" OU 3/4" PARA TANQUE, PADRÃO POPULAR - FORNECIMENTO E INSTALAÇÃO. AF_12/2013</t>
  </si>
  <si>
    <t>S 89358</t>
  </si>
  <si>
    <t>JOELHO 90 GRAUS, PVC, SOLDÁVEL, DN 20MM, INSTALADO EM RAMAL OU SUB-RAMAL DE ÁGUA FORNECIMENTO E INSTALAÇÃO . AF_12/2014_P</t>
  </si>
  <si>
    <t>S 89393</t>
  </si>
  <si>
    <t>TE, PVC, SOLDÁVEL, DN 20MM, INSTALADO EM RAMAL OU SUB-RAMAL DE ÁGUA FORNECIMENTO E INSTALAÇÃO. AF_12/2014_P</t>
  </si>
  <si>
    <t>S 89401</t>
  </si>
  <si>
    <t>TUBO, PVC, SOLDÁVEL, DN 20MM, INSTALADO EM RAMAL DE DISTRIBUIÇÃO DE ÁGUA FORNECIMENTO E INSTALAÇÃO. AF_12/2014_P</t>
  </si>
  <si>
    <t>S 74005/001</t>
  </si>
  <si>
    <t xml:space="preserve">COMPACTACAO MECANICA, SEM CONTROLE DO GC (C/COMPACTADOR PLACA 400 KG) </t>
  </si>
  <si>
    <t>S 73892/002</t>
  </si>
  <si>
    <t>EXECUÇÃO DE PASSEIO (CALÇADA) EM CONCRETO 12 MPA, TRAÇO 1:3:5 (CIMENTO/AREIA/BRITA), PREPARO MECÂNICO, ESPESSURA 7CM, COM JUNTA DE DILATAÇÃOEM MADEIRA, INCLUSO LANÇAMENTO E ADENSAMENTO</t>
  </si>
  <si>
    <t>4 S 06 100 11</t>
  </si>
  <si>
    <t>271500</t>
  </si>
  <si>
    <t>CAFE DA MANHA</t>
  </si>
  <si>
    <t>RE</t>
  </si>
  <si>
    <t>271502</t>
  </si>
  <si>
    <t>CANTINA - (OBRAS CIVIS)</t>
  </si>
  <si>
    <t>S 9537</t>
  </si>
  <si>
    <t xml:space="preserve">LIMPEZA FINAL DA OBRA </t>
  </si>
  <si>
    <t>270811</t>
  </si>
  <si>
    <t>OBELISCO PARA PLACA DE INAUGURAÇÃO - PADRÃO AGETOP</t>
  </si>
  <si>
    <t>S 84122</t>
  </si>
  <si>
    <t xml:space="preserve">PLACA INAUGURACAO EM ALUMINIO 0,40X0,60M FORNECIMENTO E COLOCACAO </t>
  </si>
  <si>
    <t>COT</t>
  </si>
  <si>
    <t>I 00002706</t>
  </si>
  <si>
    <t>ENGENHEIRO CIVIL DE OBRA JUNIOR</t>
  </si>
  <si>
    <t>H</t>
  </si>
  <si>
    <t>I 00004083</t>
  </si>
  <si>
    <t>ENCARREGADO GERAL DE OBRAS</t>
  </si>
  <si>
    <t>Total da obra (R$):</t>
  </si>
  <si>
    <t>PINTURA DE FAIXA - TINTA BASE ACRÍLICA - 1 ANO</t>
  </si>
  <si>
    <t>BANCO DE CONCRETO C/ ASSENTO E APOIO EM MADEIRA</t>
  </si>
  <si>
    <t>1.0</t>
  </si>
  <si>
    <t>1.1</t>
  </si>
  <si>
    <t>1.2</t>
  </si>
  <si>
    <t>SERVIÇOS PRELIMINARES</t>
  </si>
  <si>
    <t>2.0</t>
  </si>
  <si>
    <t>EXECUÇÃO DA PRAÇA</t>
  </si>
  <si>
    <t>2.1</t>
  </si>
  <si>
    <t>2.2</t>
  </si>
  <si>
    <t>2.3</t>
  </si>
  <si>
    <t>2.4</t>
  </si>
  <si>
    <t>2.5</t>
  </si>
  <si>
    <t>2.6</t>
  </si>
  <si>
    <t>SUBTOTAL</t>
  </si>
  <si>
    <t>3.0</t>
  </si>
  <si>
    <t>INSTALAÇÕES ELÉTRICAS</t>
  </si>
  <si>
    <t>RELE FOTO ELÉTRICO COM BASE</t>
  </si>
  <si>
    <t>Fonte</t>
  </si>
  <si>
    <t>SINAPI</t>
  </si>
  <si>
    <t>AGETOP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</si>
  <si>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</si>
  <si>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</si>
  <si>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</si>
  <si>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</si>
  <si>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</si>
  <si>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</si>
  <si>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</si>
  <si>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</si>
  <si>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</si>
  <si>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</si>
  <si>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</si>
  <si>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</si>
  <si>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</si>
  <si>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</si>
  <si>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</si>
  <si>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4.0</t>
  </si>
  <si>
    <t>INSTALAÇÕES HIDRÁULICAS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</si>
  <si>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</si>
  <si>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</si>
  <si>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</si>
  <si>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</si>
  <si>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</si>
  <si>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</si>
  <si>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</si>
  <si>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</si>
  <si>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</si>
  <si>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5.0</t>
  </si>
  <si>
    <t>5.1</t>
  </si>
  <si>
    <t>5.2</t>
  </si>
  <si>
    <t>5.3</t>
  </si>
  <si>
    <t>S 9846</t>
  </si>
  <si>
    <t>TUBO, PVC, SOLDÁVEL, DN 75MM, INSTALADO EM RAMAL DE DISTRIBUIÇÃO DE ÁGUA FORNECIMENTO E INSTALAÇÃO. AF_12/2014_P</t>
  </si>
  <si>
    <t>Preço Unit. (R$) sem BDI</t>
  </si>
  <si>
    <t>Preço Unit. (R$) com BDI</t>
  </si>
  <si>
    <t>S 73783/006</t>
  </si>
  <si>
    <t>POSTE CONCRETO SEÇÃO CIRCULAR COMPRIMENTO=7M E CARGA NOMINAL 200KG INCLUSIVE ESCAVACAO EXCLUSIVE TRANSPORTE - FORNECIMENTO E COLOCAÇÃO</t>
  </si>
  <si>
    <t>ESTACIONAMENTO</t>
  </si>
  <si>
    <t>6.0</t>
  </si>
  <si>
    <t>DIVERSOS</t>
  </si>
  <si>
    <t>6.1</t>
  </si>
  <si>
    <t>6.2</t>
  </si>
  <si>
    <t>6.3</t>
  </si>
  <si>
    <t>6.4</t>
  </si>
  <si>
    <t>6.5</t>
  </si>
  <si>
    <t>6.6</t>
  </si>
  <si>
    <t>7.0</t>
  </si>
  <si>
    <t>7.1</t>
  </si>
  <si>
    <t>7.2</t>
  </si>
  <si>
    <t>ADMINISTRAÇÃO</t>
  </si>
  <si>
    <t>SICRO</t>
  </si>
  <si>
    <t>COTAÇÃO</t>
  </si>
  <si>
    <t>RODOVIA GO-518, COM RUA 9 E RUA XINGU, QUADRA 07</t>
  </si>
  <si>
    <t>Proprietário:</t>
  </si>
  <si>
    <t>PREFEITURA MUNICIPAL DE CÓRREGO DO OURO - GO</t>
  </si>
  <si>
    <t>Área:</t>
  </si>
  <si>
    <t>3.341,22m²</t>
  </si>
  <si>
    <t>BDI:</t>
  </si>
  <si>
    <t>SINAPI 08/2015 - AGETOP 09/2015 - SICRO 01/2015 (DESONERADAS)</t>
  </si>
  <si>
    <t>Contrato:</t>
  </si>
  <si>
    <t>0305.375-83/2009</t>
  </si>
  <si>
    <t>CRONOGRAMA FÍSICO-FINANCEIRO</t>
  </si>
  <si>
    <t>Valor</t>
  </si>
  <si>
    <t>Peso</t>
  </si>
  <si>
    <t>TOTAL SIMPLES</t>
  </si>
  <si>
    <t>TOTAL ACUMULADO</t>
  </si>
  <si>
    <t>Proprietário: PREFEITURA MUNICIPAL DE CÓRREGO DO OURO - GO</t>
  </si>
  <si>
    <t>Local da obra: RODOVIA GO-518, COM RUA 9 E RUA XINGU, QUADRA 07</t>
  </si>
  <si>
    <t>CONCLUSÃO DA CONSTRUÇÃO DA PRAÇA DA BÍBLIA</t>
  </si>
  <si>
    <t>Obra: CONCLUSÃO DA CONSTRUÇÃO DA PRAÇA DA BÍBLIA</t>
  </si>
  <si>
    <t>1º mês</t>
  </si>
  <si>
    <t>2º mês</t>
  </si>
  <si>
    <t>3º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</si>
</sst>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###,###,##0.00"/>
    <numFmt numFmtId="165" formatCode=";;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47">
    <xf numFmtId="0" fontId="0" fillId="0" borderId="0" xfId="0"/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 wrapText="1"/>
    </xf>
    <xf numFmtId="49" fontId="2" fillId="0" borderId="1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164" fontId="5" fillId="2" borderId="7" xfId="0" applyNumberFormat="1" applyFont="1" applyFill="1" applyBorder="1" applyAlignment="1">
      <alignment horizontal="right" vertical="center"/>
    </xf>
    <xf numFmtId="49" fontId="2" fillId="0" borderId="7" xfId="0" applyNumberFormat="1" applyFont="1" applyBorder="1" applyAlignment="1">
      <alignment horizontal="left" vertical="center"/>
    </xf>
    <xf numFmtId="10" fontId="2" fillId="0" borderId="0" xfId="1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10" fontId="1" fillId="0" borderId="16" xfId="1" applyNumberFormat="1" applyFont="1" applyBorder="1" applyAlignment="1">
      <alignment horizontal="center" vertical="center" wrapText="1"/>
    </xf>
    <xf numFmtId="44" fontId="1" fillId="0" borderId="39" xfId="2" applyFont="1" applyBorder="1" applyAlignment="1">
      <alignment horizontal="center" vertical="center" wrapText="1"/>
    </xf>
    <xf numFmtId="10" fontId="1" fillId="0" borderId="10" xfId="1" applyNumberFormat="1" applyFont="1" applyBorder="1" applyAlignment="1">
      <alignment horizontal="center" vertical="center" wrapText="1"/>
    </xf>
    <xf numFmtId="10" fontId="1" fillId="0" borderId="38" xfId="1" applyNumberFormat="1" applyFont="1" applyBorder="1" applyAlignment="1">
      <alignment horizontal="center" vertical="center" wrapText="1"/>
    </xf>
    <xf numFmtId="44" fontId="1" fillId="0" borderId="40" xfId="2" applyFont="1" applyBorder="1" applyAlignment="1">
      <alignment horizontal="center" vertical="center" wrapText="1"/>
    </xf>
    <xf numFmtId="10" fontId="1" fillId="0" borderId="21" xfId="1" applyNumberFormat="1" applyFont="1" applyBorder="1" applyAlignment="1">
      <alignment horizontal="center" vertical="center" wrapText="1"/>
    </xf>
    <xf numFmtId="49" fontId="1" fillId="3" borderId="42" xfId="0" applyNumberFormat="1" applyFont="1" applyFill="1" applyBorder="1" applyAlignment="1">
      <alignment vertical="center" wrapText="1"/>
    </xf>
    <xf numFmtId="49" fontId="1" fillId="3" borderId="43" xfId="0" applyNumberFormat="1" applyFont="1" applyFill="1" applyBorder="1" applyAlignment="1">
      <alignment vertical="center" wrapText="1"/>
    </xf>
    <xf numFmtId="44" fontId="1" fillId="0" borderId="45" xfId="2" applyFont="1" applyBorder="1" applyAlignment="1">
      <alignment horizontal="center" vertical="center" wrapText="1"/>
    </xf>
    <xf numFmtId="44" fontId="1" fillId="0" borderId="46" xfId="2" applyFont="1" applyBorder="1" applyAlignment="1">
      <alignment horizontal="center" vertical="center" wrapText="1"/>
    </xf>
    <xf numFmtId="49" fontId="1" fillId="3" borderId="34" xfId="0" applyNumberFormat="1" applyFont="1" applyFill="1" applyBorder="1" applyAlignment="1">
      <alignment vertical="center" wrapText="1"/>
    </xf>
    <xf numFmtId="10" fontId="6" fillId="3" borderId="17" xfId="1" applyNumberFormat="1" applyFont="1" applyFill="1" applyBorder="1" applyAlignment="1">
      <alignment horizontal="center" vertical="center" wrapText="1"/>
    </xf>
    <xf numFmtId="10" fontId="6" fillId="3" borderId="16" xfId="1" applyNumberFormat="1" applyFont="1" applyFill="1" applyBorder="1" applyAlignment="1">
      <alignment horizontal="center" vertical="center" wrapText="1"/>
    </xf>
    <xf numFmtId="10" fontId="6" fillId="3" borderId="18" xfId="1" applyNumberFormat="1" applyFont="1" applyFill="1" applyBorder="1" applyAlignment="1">
      <alignment horizontal="center" vertical="center" wrapText="1"/>
    </xf>
    <xf numFmtId="44" fontId="6" fillId="3" borderId="44" xfId="2" applyFont="1" applyFill="1" applyBorder="1" applyAlignment="1">
      <alignment vertical="center" wrapText="1"/>
    </xf>
    <xf numFmtId="44" fontId="6" fillId="3" borderId="41" xfId="2" applyFont="1" applyFill="1" applyBorder="1" applyAlignment="1">
      <alignment vertical="center" wrapText="1"/>
    </xf>
    <xf numFmtId="49" fontId="2" fillId="0" borderId="1" xfId="0" applyNumberFormat="1" applyFont="1" applyBorder="1" applyAlignment="1" applyProtection="1">
      <alignment horizontal="right" vertical="center"/>
    </xf>
    <xf numFmtId="49" fontId="2" fillId="0" borderId="2" xfId="0" applyNumberFormat="1" applyFont="1" applyBorder="1" applyAlignment="1" applyProtection="1">
      <alignment horizontal="right" vertical="center"/>
    </xf>
    <xf numFmtId="49" fontId="2" fillId="0" borderId="3" xfId="0" applyNumberFormat="1" applyFont="1" applyBorder="1" applyAlignment="1" applyProtection="1">
      <alignment horizontal="right" vertical="center"/>
    </xf>
    <xf numFmtId="49" fontId="2" fillId="0" borderId="4" xfId="0" applyNumberFormat="1" applyFont="1" applyBorder="1" applyAlignment="1" applyProtection="1">
      <alignment horizontal="right" vertical="center"/>
    </xf>
    <xf numFmtId="49" fontId="2" fillId="0" borderId="0" xfId="0" applyNumberFormat="1" applyFont="1" applyBorder="1" applyAlignment="1" applyProtection="1">
      <alignment horizontal="right" vertical="center"/>
    </xf>
    <xf numFmtId="49" fontId="2" fillId="0" borderId="0" xfId="0" applyNumberFormat="1" applyFont="1" applyBorder="1" applyAlignment="1" applyProtection="1">
      <alignment horizontal="left" vertical="center"/>
    </xf>
    <xf numFmtId="49" fontId="2" fillId="0" borderId="5" xfId="0" applyNumberFormat="1" applyFont="1" applyBorder="1" applyAlignment="1" applyProtection="1">
      <alignment horizontal="right" vertical="center"/>
    </xf>
    <xf numFmtId="10" fontId="2" fillId="0" borderId="0" xfId="1" applyNumberFormat="1" applyFont="1" applyBorder="1" applyAlignment="1" applyProtection="1">
      <alignment horizontal="left" vertical="center"/>
    </xf>
    <xf numFmtId="165" fontId="2" fillId="0" borderId="0" xfId="0" applyNumberFormat="1" applyFont="1" applyBorder="1" applyAlignment="1" applyProtection="1">
      <alignment horizontal="right" vertical="center"/>
    </xf>
    <xf numFmtId="165" fontId="2" fillId="0" borderId="0" xfId="0" applyNumberFormat="1" applyFont="1" applyBorder="1" applyAlignment="1" applyProtection="1">
      <alignment horizontal="left" vertical="center"/>
    </xf>
    <xf numFmtId="49" fontId="2" fillId="0" borderId="6" xfId="0" applyNumberFormat="1" applyFont="1" applyBorder="1" applyAlignment="1" applyProtection="1">
      <alignment horizontal="right" vertical="center"/>
    </xf>
    <xf numFmtId="49" fontId="2" fillId="0" borderId="7" xfId="0" applyNumberFormat="1" applyFont="1" applyBorder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right" vertical="center" wrapText="1"/>
    </xf>
    <xf numFmtId="49" fontId="2" fillId="0" borderId="7" xfId="0" applyNumberFormat="1" applyFont="1" applyBorder="1" applyAlignment="1" applyProtection="1">
      <alignment horizontal="left" vertical="center"/>
    </xf>
    <xf numFmtId="49" fontId="2" fillId="0" borderId="8" xfId="0" applyNumberFormat="1" applyFont="1" applyBorder="1" applyAlignment="1" applyProtection="1">
      <alignment horizontal="right" vertical="center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9" fontId="5" fillId="2" borderId="29" xfId="0" applyNumberFormat="1" applyFont="1" applyFill="1" applyBorder="1" applyAlignment="1" applyProtection="1">
      <alignment horizontal="center" vertical="center" wrapText="1"/>
    </xf>
    <xf numFmtId="49" fontId="5" fillId="2" borderId="12" xfId="0" applyNumberFormat="1" applyFont="1" applyFill="1" applyBorder="1" applyAlignment="1" applyProtection="1">
      <alignment horizontal="center" vertical="center" wrapText="1"/>
    </xf>
    <xf numFmtId="164" fontId="5" fillId="2" borderId="12" xfId="0" applyNumberFormat="1" applyFont="1" applyFill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49" fontId="6" fillId="0" borderId="30" xfId="0" applyNumberFormat="1" applyFont="1" applyFill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vertical="center" wrapText="1"/>
    </xf>
    <xf numFmtId="49" fontId="6" fillId="0" borderId="18" xfId="0" applyNumberFormat="1" applyFont="1" applyBorder="1" applyAlignment="1" applyProtection="1">
      <alignment vertical="center" wrapText="1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left" vertical="center" wrapText="1"/>
    </xf>
    <xf numFmtId="164" fontId="1" fillId="0" borderId="10" xfId="0" applyNumberFormat="1" applyFont="1" applyBorder="1" applyAlignment="1" applyProtection="1">
      <alignment horizontal="right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31" xfId="0" applyNumberFormat="1" applyFont="1" applyFill="1" applyBorder="1" applyAlignment="1" applyProtection="1">
      <alignment horizontal="center" vertical="center" wrapText="1"/>
    </xf>
    <xf numFmtId="49" fontId="1" fillId="0" borderId="23" xfId="0" applyNumberFormat="1" applyFont="1" applyBorder="1" applyAlignment="1" applyProtection="1">
      <alignment horizontal="center" vertical="center" wrapText="1"/>
    </xf>
    <xf numFmtId="49" fontId="1" fillId="0" borderId="23" xfId="0" applyNumberFormat="1" applyFont="1" applyBorder="1" applyAlignment="1" applyProtection="1">
      <alignment horizontal="left" vertical="center" wrapText="1"/>
    </xf>
    <xf numFmtId="164" fontId="1" fillId="0" borderId="23" xfId="0" applyNumberFormat="1" applyFont="1" applyBorder="1" applyAlignment="1" applyProtection="1">
      <alignment horizontal="right" vertical="center" wrapText="1"/>
    </xf>
    <xf numFmtId="49" fontId="6" fillId="0" borderId="26" xfId="0" applyNumberFormat="1" applyFont="1" applyBorder="1" applyAlignment="1" applyProtection="1">
      <alignment vertical="center" wrapText="1"/>
    </xf>
    <xf numFmtId="49" fontId="6" fillId="0" borderId="25" xfId="0" applyNumberFormat="1" applyFont="1" applyFill="1" applyBorder="1" applyAlignment="1" applyProtection="1">
      <alignment vertical="center" wrapText="1"/>
    </xf>
    <xf numFmtId="49" fontId="6" fillId="0" borderId="25" xfId="0" applyNumberFormat="1" applyFont="1" applyBorder="1" applyAlignment="1" applyProtection="1">
      <alignment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49" fontId="1" fillId="0" borderId="32" xfId="0" applyNumberFormat="1" applyFont="1" applyFill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vertical="center" wrapText="1"/>
    </xf>
    <xf numFmtId="49" fontId="1" fillId="0" borderId="25" xfId="0" applyNumberFormat="1" applyFont="1" applyFill="1" applyBorder="1" applyAlignment="1" applyProtection="1">
      <alignment vertical="center" wrapText="1"/>
    </xf>
    <xf numFmtId="49" fontId="1" fillId="0" borderId="25" xfId="0" applyNumberFormat="1" applyFont="1" applyBorder="1" applyAlignment="1" applyProtection="1">
      <alignment vertical="center" wrapText="1"/>
    </xf>
    <xf numFmtId="49" fontId="6" fillId="0" borderId="16" xfId="0" applyNumberFormat="1" applyFont="1" applyFill="1" applyBorder="1" applyAlignment="1" applyProtection="1">
      <alignment horizontal="center" vertical="center" wrapText="1"/>
    </xf>
    <xf numFmtId="49" fontId="1" fillId="0" borderId="23" xfId="0" applyNumberFormat="1" applyFont="1" applyFill="1" applyBorder="1" applyAlignment="1" applyProtection="1">
      <alignment horizontal="center" vertical="center" wrapText="1"/>
    </xf>
    <xf numFmtId="49" fontId="1" fillId="0" borderId="34" xfId="0" applyNumberFormat="1" applyFont="1" applyBorder="1" applyAlignment="1" applyProtection="1">
      <alignment vertical="center" wrapText="1"/>
    </xf>
    <xf numFmtId="49" fontId="1" fillId="0" borderId="33" xfId="0" applyNumberFormat="1" applyFont="1" applyFill="1" applyBorder="1" applyAlignment="1" applyProtection="1">
      <alignment vertical="center" wrapText="1"/>
    </xf>
    <xf numFmtId="49" fontId="1" fillId="0" borderId="33" xfId="0" applyNumberFormat="1" applyFont="1" applyBorder="1" applyAlignment="1" applyProtection="1">
      <alignment vertical="center" wrapText="1"/>
    </xf>
    <xf numFmtId="49" fontId="6" fillId="0" borderId="16" xfId="0" applyNumberFormat="1" applyFont="1" applyFill="1" applyBorder="1" applyAlignment="1" applyProtection="1">
      <alignment vertical="center" wrapText="1"/>
    </xf>
    <xf numFmtId="49" fontId="6" fillId="0" borderId="16" xfId="0" applyNumberFormat="1" applyFont="1" applyBorder="1" applyAlignment="1" applyProtection="1">
      <alignment vertical="center" wrapText="1"/>
    </xf>
    <xf numFmtId="49" fontId="1" fillId="0" borderId="18" xfId="0" applyNumberFormat="1" applyFont="1" applyBorder="1" applyAlignment="1" applyProtection="1">
      <alignment vertical="center" wrapText="1"/>
    </xf>
    <xf numFmtId="49" fontId="1" fillId="0" borderId="36" xfId="0" applyNumberFormat="1" applyFont="1" applyBorder="1" applyAlignment="1" applyProtection="1">
      <alignment horizontal="center" vertical="center" wrapText="1"/>
    </xf>
    <xf numFmtId="49" fontId="1" fillId="0" borderId="37" xfId="0" applyNumberFormat="1" applyFont="1" applyFill="1" applyBorder="1" applyAlignment="1" applyProtection="1">
      <alignment horizontal="center" vertical="center" wrapText="1"/>
    </xf>
    <xf numFmtId="49" fontId="1" fillId="0" borderId="37" xfId="0" applyNumberFormat="1" applyFont="1" applyBorder="1" applyAlignment="1" applyProtection="1">
      <alignment horizontal="center" vertical="center" wrapText="1"/>
    </xf>
    <xf numFmtId="49" fontId="1" fillId="0" borderId="37" xfId="0" applyNumberFormat="1" applyFont="1" applyBorder="1" applyAlignment="1" applyProtection="1">
      <alignment horizontal="left" vertical="center" wrapText="1"/>
    </xf>
    <xf numFmtId="164" fontId="1" fillId="0" borderId="37" xfId="0" applyNumberFormat="1" applyFont="1" applyBorder="1" applyAlignment="1" applyProtection="1">
      <alignment horizontal="right" vertical="center" wrapText="1"/>
    </xf>
    <xf numFmtId="49" fontId="1" fillId="0" borderId="6" xfId="0" applyNumberFormat="1" applyFont="1" applyBorder="1" applyAlignment="1" applyProtection="1">
      <alignment vertical="center" wrapText="1"/>
    </xf>
    <xf numFmtId="49" fontId="1" fillId="0" borderId="7" xfId="0" applyNumberFormat="1" applyFont="1" applyBorder="1" applyAlignment="1" applyProtection="1">
      <alignment vertical="center" wrapText="1"/>
    </xf>
    <xf numFmtId="49" fontId="5" fillId="2" borderId="6" xfId="0" applyNumberFormat="1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left" vertical="center"/>
    </xf>
    <xf numFmtId="164" fontId="5" fillId="2" borderId="7" xfId="0" applyNumberFormat="1" applyFont="1" applyFill="1" applyBorder="1" applyAlignment="1" applyProtection="1">
      <alignment horizontal="right" vertical="center"/>
    </xf>
    <xf numFmtId="164" fontId="5" fillId="2" borderId="13" xfId="0" applyNumberFormat="1" applyFont="1" applyFill="1" applyBorder="1" applyAlignment="1" applyProtection="1">
      <alignment horizontal="center" vertical="center" wrapText="1"/>
    </xf>
    <xf numFmtId="49" fontId="6" fillId="0" borderId="19" xfId="0" applyNumberFormat="1" applyFont="1" applyBorder="1" applyAlignment="1" applyProtection="1">
      <alignment vertical="center" wrapText="1"/>
    </xf>
    <xf numFmtId="49" fontId="6" fillId="0" borderId="9" xfId="0" applyNumberFormat="1" applyFont="1" applyBorder="1" applyAlignment="1" applyProtection="1">
      <alignment horizontal="right" vertical="center" wrapText="1"/>
    </xf>
    <xf numFmtId="164" fontId="1" fillId="0" borderId="10" xfId="0" applyNumberFormat="1" applyFont="1" applyFill="1" applyBorder="1" applyAlignment="1" applyProtection="1">
      <alignment horizontal="right" vertical="center" wrapText="1"/>
    </xf>
    <xf numFmtId="49" fontId="1" fillId="0" borderId="8" xfId="0" applyNumberFormat="1" applyFont="1" applyBorder="1" applyAlignment="1" applyProtection="1">
      <alignment vertical="center" wrapText="1"/>
    </xf>
    <xf numFmtId="164" fontId="5" fillId="2" borderId="8" xfId="0" applyNumberFormat="1" applyFont="1" applyFill="1" applyBorder="1" applyAlignment="1" applyProtection="1">
      <alignment horizontal="right" vertical="center"/>
    </xf>
    <xf numFmtId="49" fontId="6" fillId="0" borderId="18" xfId="0" applyNumberFormat="1" applyFont="1" applyBorder="1" applyAlignment="1" applyProtection="1">
      <alignment vertical="center" wrapText="1"/>
      <protection locked="0"/>
    </xf>
    <xf numFmtId="49" fontId="6" fillId="0" borderId="27" xfId="0" applyNumberFormat="1" applyFont="1" applyBorder="1" applyAlignment="1" applyProtection="1">
      <alignment vertical="center" wrapText="1"/>
      <protection locked="0"/>
    </xf>
    <xf numFmtId="49" fontId="1" fillId="0" borderId="27" xfId="0" applyNumberFormat="1" applyFont="1" applyBorder="1" applyAlignment="1" applyProtection="1">
      <alignment vertical="center" wrapText="1"/>
      <protection locked="0"/>
    </xf>
    <xf numFmtId="49" fontId="1" fillId="0" borderId="35" xfId="0" applyNumberFormat="1" applyFont="1" applyBorder="1" applyAlignment="1" applyProtection="1">
      <alignment vertical="center" wrapText="1"/>
      <protection locked="0"/>
    </xf>
    <xf numFmtId="49" fontId="1" fillId="0" borderId="18" xfId="0" applyNumberFormat="1" applyFont="1" applyBorder="1" applyAlignment="1" applyProtection="1">
      <alignment vertical="center" wrapText="1"/>
      <protection locked="0"/>
    </xf>
    <xf numFmtId="49" fontId="1" fillId="0" borderId="7" xfId="0" applyNumberFormat="1" applyFont="1" applyBorder="1" applyAlignment="1" applyProtection="1">
      <alignment vertical="center" wrapText="1"/>
      <protection locked="0"/>
    </xf>
    <xf numFmtId="164" fontId="1" fillId="0" borderId="21" xfId="0" applyNumberFormat="1" applyFont="1" applyFill="1" applyBorder="1" applyAlignment="1" applyProtection="1">
      <alignment horizontal="right" vertical="center" wrapText="1"/>
    </xf>
    <xf numFmtId="164" fontId="1" fillId="0" borderId="24" xfId="0" applyNumberFormat="1" applyFont="1" applyFill="1" applyBorder="1" applyAlignment="1" applyProtection="1">
      <alignment horizontal="right" vertical="center" wrapText="1"/>
    </xf>
    <xf numFmtId="164" fontId="6" fillId="0" borderId="28" xfId="0" applyNumberFormat="1" applyFont="1" applyFill="1" applyBorder="1" applyAlignment="1" applyProtection="1">
      <alignment horizontal="right" vertical="center" wrapText="1"/>
    </xf>
    <xf numFmtId="49" fontId="6" fillId="0" borderId="19" xfId="0" applyNumberFormat="1" applyFont="1" applyFill="1" applyBorder="1" applyAlignment="1" applyProtection="1">
      <alignment vertical="center" wrapText="1"/>
    </xf>
    <xf numFmtId="164" fontId="6" fillId="0" borderId="9" xfId="0" applyNumberFormat="1" applyFont="1" applyFill="1" applyBorder="1" applyAlignment="1" applyProtection="1">
      <alignment horizontal="right" vertical="center" wrapText="1"/>
    </xf>
    <xf numFmtId="164" fontId="6" fillId="0" borderId="35" xfId="0" applyNumberFormat="1" applyFont="1" applyFill="1" applyBorder="1" applyAlignment="1" applyProtection="1">
      <alignment horizontal="right" vertical="center" wrapText="1"/>
    </xf>
    <xf numFmtId="49" fontId="1" fillId="0" borderId="19" xfId="0" applyNumberFormat="1" applyFont="1" applyFill="1" applyBorder="1" applyAlignment="1" applyProtection="1">
      <alignment vertical="center" wrapText="1"/>
    </xf>
    <xf numFmtId="164" fontId="1" fillId="3" borderId="10" xfId="0" applyNumberFormat="1" applyFont="1" applyFill="1" applyBorder="1" applyAlignment="1" applyProtection="1">
      <alignment horizontal="right" vertical="center" wrapText="1"/>
      <protection locked="0"/>
    </xf>
    <xf numFmtId="164" fontId="1" fillId="3" borderId="23" xfId="0" applyNumberFormat="1" applyFont="1" applyFill="1" applyBorder="1" applyAlignment="1" applyProtection="1">
      <alignment horizontal="right" vertical="center" wrapText="1"/>
      <protection locked="0"/>
    </xf>
    <xf numFmtId="164" fontId="1" fillId="3" borderId="37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49" fontId="5" fillId="3" borderId="29" xfId="0" applyNumberFormat="1" applyFont="1" applyFill="1" applyBorder="1" applyAlignment="1">
      <alignment horizontal="right" vertical="center" wrapText="1" indent="1"/>
    </xf>
    <xf numFmtId="49" fontId="5" fillId="3" borderId="47" xfId="0" applyNumberFormat="1" applyFont="1" applyFill="1" applyBorder="1" applyAlignment="1">
      <alignment horizontal="right" vertical="center" wrapText="1" indent="1"/>
    </xf>
    <xf numFmtId="44" fontId="6" fillId="3" borderId="12" xfId="2" applyFont="1" applyFill="1" applyBorder="1" applyAlignment="1">
      <alignment horizontal="center" vertical="center" wrapText="1"/>
    </xf>
    <xf numFmtId="44" fontId="6" fillId="3" borderId="41" xfId="2" applyFont="1" applyFill="1" applyBorder="1" applyAlignment="1">
      <alignment horizontal="center" vertical="center" wrapText="1"/>
    </xf>
    <xf numFmtId="10" fontId="6" fillId="3" borderId="12" xfId="1" applyNumberFormat="1" applyFont="1" applyFill="1" applyBorder="1" applyAlignment="1">
      <alignment horizontal="center" vertical="center" wrapText="1"/>
    </xf>
    <xf numFmtId="10" fontId="6" fillId="3" borderId="41" xfId="1" applyNumberFormat="1" applyFont="1" applyFill="1" applyBorder="1" applyAlignment="1">
      <alignment horizontal="center" vertical="center" wrapText="1"/>
    </xf>
    <xf numFmtId="44" fontId="1" fillId="0" borderId="10" xfId="2" applyFont="1" applyBorder="1" applyAlignment="1">
      <alignment horizontal="center" vertical="center" wrapText="1"/>
    </xf>
    <xf numFmtId="44" fontId="1" fillId="0" borderId="37" xfId="2" applyFont="1" applyBorder="1" applyAlignment="1">
      <alignment horizontal="center" vertical="center" wrapText="1"/>
    </xf>
    <xf numFmtId="10" fontId="1" fillId="0" borderId="12" xfId="1" applyNumberFormat="1" applyFont="1" applyBorder="1" applyAlignment="1">
      <alignment horizontal="center" vertical="center" wrapText="1"/>
    </xf>
    <xf numFmtId="10" fontId="1" fillId="0" borderId="39" xfId="1" applyNumberFormat="1" applyFont="1" applyBorder="1" applyAlignment="1">
      <alignment horizontal="center" vertical="center" wrapText="1"/>
    </xf>
    <xf numFmtId="10" fontId="1" fillId="0" borderId="37" xfId="1" applyNumberFormat="1" applyFont="1" applyBorder="1" applyAlignment="1">
      <alignment horizontal="center" vertical="center" wrapText="1"/>
    </xf>
    <xf numFmtId="10" fontId="1" fillId="0" borderId="45" xfId="1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left" vertical="center" wrapText="1"/>
    </xf>
    <xf numFmtId="44" fontId="1" fillId="0" borderId="16" xfId="2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left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7"/>
  <sheetViews>
    <sheetView showGridLines="0" view="pageBreakPreview" topLeftCell="A46" zoomScale="85" zoomScaleNormal="85" zoomScaleSheetLayoutView="85" workbookViewId="0">
      <selection activeCell="H10" sqref="H10"/>
    </sheetView>
  </sheetViews>
  <sheetFormatPr defaultRowHeight="15" x14ac:dyDescent="0.25"/>
  <cols>
    <col min="2" max="2" width="5.7109375" style="5" customWidth="1"/>
    <col min="3" max="3" width="12.140625" style="5" customWidth="1"/>
    <col min="4" max="4" width="17.7109375" style="5" customWidth="1"/>
    <col min="5" max="5" width="75.7109375" style="6" customWidth="1"/>
    <col min="6" max="6" width="9.7109375" style="5" customWidth="1"/>
    <col min="7" max="7" width="12.7109375" style="7" customWidth="1"/>
    <col min="8" max="10" width="16.7109375" style="7" customWidth="1"/>
  </cols>
  <sheetData>
    <row r="1" spans="2:10" ht="15.75" x14ac:dyDescent="0.25">
      <c r="B1" s="38"/>
      <c r="C1" s="39"/>
      <c r="D1" s="39"/>
      <c r="E1" s="39"/>
      <c r="F1" s="39"/>
      <c r="G1" s="39"/>
      <c r="H1" s="39"/>
      <c r="I1" s="39"/>
      <c r="J1" s="40"/>
    </row>
    <row r="2" spans="2:10" ht="15.75" x14ac:dyDescent="0.25">
      <c r="B2" s="41"/>
      <c r="C2" s="42"/>
      <c r="D2" s="42" t="s">
        <v>0</v>
      </c>
      <c r="E2" s="43" t="s">
        <v>186</v>
      </c>
      <c r="F2" s="42"/>
      <c r="G2" s="42" t="s">
        <v>173</v>
      </c>
      <c r="H2" s="43" t="s">
        <v>174</v>
      </c>
      <c r="I2" s="43"/>
      <c r="J2" s="44"/>
    </row>
    <row r="3" spans="2:10" ht="15.75" x14ac:dyDescent="0.25">
      <c r="B3" s="41"/>
      <c r="C3" s="42"/>
      <c r="D3" s="42" t="s">
        <v>171</v>
      </c>
      <c r="E3" s="43" t="s">
        <v>172</v>
      </c>
      <c r="F3" s="42"/>
      <c r="G3" s="42" t="s">
        <v>175</v>
      </c>
      <c r="H3" s="45">
        <v>0.22040000000000001</v>
      </c>
      <c r="I3" s="42"/>
      <c r="J3" s="44"/>
    </row>
    <row r="4" spans="2:10" ht="15.75" x14ac:dyDescent="0.25">
      <c r="B4" s="41"/>
      <c r="C4" s="42"/>
      <c r="D4" s="42" t="s">
        <v>1</v>
      </c>
      <c r="E4" s="43" t="s">
        <v>170</v>
      </c>
      <c r="F4" s="42"/>
      <c r="G4" s="42" t="s">
        <v>177</v>
      </c>
      <c r="H4" s="43" t="s">
        <v>178</v>
      </c>
      <c r="I4" s="43"/>
      <c r="J4" s="44"/>
    </row>
    <row r="5" spans="2:10" ht="15.75" x14ac:dyDescent="0.25">
      <c r="B5" s="41"/>
      <c r="C5" s="42"/>
      <c r="D5" s="46" t="s">
        <v>2</v>
      </c>
      <c r="E5" s="47" t="s">
        <v>176</v>
      </c>
      <c r="F5" s="42"/>
      <c r="G5" s="42"/>
      <c r="H5" s="43"/>
      <c r="I5" s="43"/>
      <c r="J5" s="44"/>
    </row>
    <row r="6" spans="2:10" ht="16.5" thickBot="1" x14ac:dyDescent="0.3">
      <c r="B6" s="48"/>
      <c r="C6" s="49"/>
      <c r="D6" s="49"/>
      <c r="E6" s="49"/>
      <c r="F6" s="49"/>
      <c r="G6" s="49"/>
      <c r="H6" s="50"/>
      <c r="I6" s="51"/>
      <c r="J6" s="52"/>
    </row>
    <row r="7" spans="2:10" ht="33" customHeight="1" thickBot="1" x14ac:dyDescent="0.3">
      <c r="B7" s="121" t="s">
        <v>3</v>
      </c>
      <c r="C7" s="122"/>
      <c r="D7" s="123"/>
      <c r="E7" s="123"/>
      <c r="F7" s="123"/>
      <c r="G7" s="123"/>
      <c r="H7" s="123"/>
      <c r="I7" s="123"/>
      <c r="J7" s="124"/>
    </row>
    <row r="8" spans="2:10" ht="33" customHeight="1" thickBot="1" x14ac:dyDescent="0.3">
      <c r="B8" s="53" t="s">
        <v>4</v>
      </c>
      <c r="C8" s="54" t="s">
        <v>116</v>
      </c>
      <c r="D8" s="55" t="s">
        <v>5</v>
      </c>
      <c r="E8" s="55" t="s">
        <v>6</v>
      </c>
      <c r="F8" s="55" t="s">
        <v>7</v>
      </c>
      <c r="G8" s="56" t="s">
        <v>8</v>
      </c>
      <c r="H8" s="56" t="s">
        <v>151</v>
      </c>
      <c r="I8" s="56" t="s">
        <v>152</v>
      </c>
      <c r="J8" s="99" t="s">
        <v>9</v>
      </c>
    </row>
    <row r="9" spans="2:10" x14ac:dyDescent="0.25">
      <c r="B9" s="57" t="s">
        <v>100</v>
      </c>
      <c r="C9" s="58"/>
      <c r="D9" s="59"/>
      <c r="E9" s="60" t="s">
        <v>103</v>
      </c>
      <c r="F9" s="61"/>
      <c r="G9" s="61"/>
      <c r="H9" s="105"/>
      <c r="I9" s="61"/>
      <c r="J9" s="100"/>
    </row>
    <row r="10" spans="2:10" ht="25.5" x14ac:dyDescent="0.25">
      <c r="B10" s="62" t="s">
        <v>101</v>
      </c>
      <c r="C10" s="63" t="s">
        <v>117</v>
      </c>
      <c r="D10" s="64" t="s">
        <v>10</v>
      </c>
      <c r="E10" s="65" t="s">
        <v>11</v>
      </c>
      <c r="F10" s="64" t="s">
        <v>12</v>
      </c>
      <c r="G10" s="66">
        <v>1</v>
      </c>
      <c r="H10" s="118">
        <v>1259.55</v>
      </c>
      <c r="I10" s="66">
        <f>H10*(1+$H$3)</f>
        <v>1537.1548199999997</v>
      </c>
      <c r="J10" s="111">
        <f>G10*I10</f>
        <v>1537.1548199999997</v>
      </c>
    </row>
    <row r="11" spans="2:10" ht="15.75" thickBot="1" x14ac:dyDescent="0.3">
      <c r="B11" s="67" t="s">
        <v>102</v>
      </c>
      <c r="C11" s="68" t="s">
        <v>118</v>
      </c>
      <c r="D11" s="69" t="s">
        <v>13</v>
      </c>
      <c r="E11" s="70" t="s">
        <v>14</v>
      </c>
      <c r="F11" s="69" t="s">
        <v>12</v>
      </c>
      <c r="G11" s="71">
        <v>1</v>
      </c>
      <c r="H11" s="119">
        <v>2037.27</v>
      </c>
      <c r="I11" s="66">
        <f>H11*(1+$H$3)</f>
        <v>2486.2843079999998</v>
      </c>
      <c r="J11" s="112">
        <f>G11*I11</f>
        <v>2486.2843079999998</v>
      </c>
    </row>
    <row r="12" spans="2:10" ht="15.75" customHeight="1" thickBot="1" x14ac:dyDescent="0.3">
      <c r="B12" s="72"/>
      <c r="C12" s="73"/>
      <c r="D12" s="74"/>
      <c r="E12" s="74"/>
      <c r="F12" s="74"/>
      <c r="G12" s="74"/>
      <c r="H12" s="106"/>
      <c r="I12" s="101" t="s">
        <v>112</v>
      </c>
      <c r="J12" s="113">
        <f>SUM(J10:J11)</f>
        <v>4023.4391279999995</v>
      </c>
    </row>
    <row r="13" spans="2:10" x14ac:dyDescent="0.25">
      <c r="B13" s="57" t="s">
        <v>104</v>
      </c>
      <c r="C13" s="58"/>
      <c r="D13" s="59"/>
      <c r="E13" s="60" t="s">
        <v>105</v>
      </c>
      <c r="F13" s="61"/>
      <c r="G13" s="61"/>
      <c r="H13" s="105"/>
      <c r="I13" s="61"/>
      <c r="J13" s="114"/>
    </row>
    <row r="14" spans="2:10" ht="25.5" x14ac:dyDescent="0.25">
      <c r="B14" s="62" t="s">
        <v>106</v>
      </c>
      <c r="C14" s="63" t="s">
        <v>117</v>
      </c>
      <c r="D14" s="64" t="s">
        <v>15</v>
      </c>
      <c r="E14" s="65" t="s">
        <v>16</v>
      </c>
      <c r="F14" s="64" t="s">
        <v>17</v>
      </c>
      <c r="G14" s="66">
        <v>5.26</v>
      </c>
      <c r="H14" s="118">
        <v>546.95000000000005</v>
      </c>
      <c r="I14" s="66">
        <f t="shared" ref="I14:I19" si="0">H14*(1+$H$3)</f>
        <v>667.49778000000003</v>
      </c>
      <c r="J14" s="111">
        <f>G14*I14</f>
        <v>3511.0383228000001</v>
      </c>
    </row>
    <row r="15" spans="2:10" ht="25.5" x14ac:dyDescent="0.25">
      <c r="B15" s="62" t="s">
        <v>107</v>
      </c>
      <c r="C15" s="63" t="s">
        <v>117</v>
      </c>
      <c r="D15" s="64" t="s">
        <v>18</v>
      </c>
      <c r="E15" s="65" t="s">
        <v>19</v>
      </c>
      <c r="F15" s="64" t="s">
        <v>17</v>
      </c>
      <c r="G15" s="66">
        <v>45.11</v>
      </c>
      <c r="H15" s="118">
        <v>83.954099999999997</v>
      </c>
      <c r="I15" s="102">
        <f t="shared" si="0"/>
        <v>102.45758364</v>
      </c>
      <c r="J15" s="111">
        <f>G15*I15</f>
        <v>4621.8615980003997</v>
      </c>
    </row>
    <row r="16" spans="2:10" x14ac:dyDescent="0.25">
      <c r="B16" s="62" t="s">
        <v>108</v>
      </c>
      <c r="C16" s="75" t="s">
        <v>118</v>
      </c>
      <c r="D16" s="64" t="s">
        <v>20</v>
      </c>
      <c r="E16" s="65" t="s">
        <v>21</v>
      </c>
      <c r="F16" s="64" t="s">
        <v>22</v>
      </c>
      <c r="G16" s="66">
        <v>281.91742525621834</v>
      </c>
      <c r="H16" s="118">
        <v>21.72</v>
      </c>
      <c r="I16" s="66">
        <f t="shared" si="0"/>
        <v>26.507087999999996</v>
      </c>
      <c r="J16" s="111">
        <f>G16*I16</f>
        <v>7472.8100000000013</v>
      </c>
    </row>
    <row r="17" spans="2:10" x14ac:dyDescent="0.25">
      <c r="B17" s="62" t="s">
        <v>109</v>
      </c>
      <c r="C17" s="76" t="s">
        <v>117</v>
      </c>
      <c r="D17" s="64" t="s">
        <v>23</v>
      </c>
      <c r="E17" s="65" t="s">
        <v>24</v>
      </c>
      <c r="F17" s="64" t="s">
        <v>22</v>
      </c>
      <c r="G17" s="66">
        <v>2213.5500000000002</v>
      </c>
      <c r="H17" s="118">
        <v>7.28</v>
      </c>
      <c r="I17" s="66">
        <f t="shared" si="0"/>
        <v>8.8845119999999991</v>
      </c>
      <c r="J17" s="111">
        <f t="shared" ref="J17:J19" si="1">G17*I17</f>
        <v>19666.311537599999</v>
      </c>
    </row>
    <row r="18" spans="2:10" ht="25.5" x14ac:dyDescent="0.25">
      <c r="B18" s="62" t="s">
        <v>110</v>
      </c>
      <c r="C18" s="63" t="s">
        <v>117</v>
      </c>
      <c r="D18" s="64" t="s">
        <v>25</v>
      </c>
      <c r="E18" s="65" t="s">
        <v>26</v>
      </c>
      <c r="F18" s="64" t="s">
        <v>12</v>
      </c>
      <c r="G18" s="66">
        <v>29</v>
      </c>
      <c r="H18" s="118">
        <v>93.11</v>
      </c>
      <c r="I18" s="66">
        <f t="shared" si="0"/>
        <v>113.63144399999999</v>
      </c>
      <c r="J18" s="111">
        <f t="shared" si="1"/>
        <v>3295.3118759999998</v>
      </c>
    </row>
    <row r="19" spans="2:10" ht="15.75" thickBot="1" x14ac:dyDescent="0.3">
      <c r="B19" s="67" t="s">
        <v>111</v>
      </c>
      <c r="C19" s="68" t="s">
        <v>118</v>
      </c>
      <c r="D19" s="69" t="s">
        <v>27</v>
      </c>
      <c r="E19" s="70" t="s">
        <v>28</v>
      </c>
      <c r="F19" s="69" t="s">
        <v>29</v>
      </c>
      <c r="G19" s="71">
        <v>6.35</v>
      </c>
      <c r="H19" s="119">
        <v>2.5</v>
      </c>
      <c r="I19" s="66">
        <f t="shared" si="0"/>
        <v>3.0509999999999997</v>
      </c>
      <c r="J19" s="111">
        <f t="shared" si="1"/>
        <v>19.373849999999997</v>
      </c>
    </row>
    <row r="20" spans="2:10" ht="15.75" thickBot="1" x14ac:dyDescent="0.3">
      <c r="B20" s="77"/>
      <c r="C20" s="78"/>
      <c r="D20" s="79"/>
      <c r="E20" s="79"/>
      <c r="F20" s="79"/>
      <c r="G20" s="79"/>
      <c r="H20" s="107"/>
      <c r="I20" s="101" t="s">
        <v>112</v>
      </c>
      <c r="J20" s="115">
        <f>SUM(J14:J19)</f>
        <v>38586.707184400402</v>
      </c>
    </row>
    <row r="21" spans="2:10" x14ac:dyDescent="0.25">
      <c r="B21" s="57" t="s">
        <v>113</v>
      </c>
      <c r="C21" s="80"/>
      <c r="D21" s="59"/>
      <c r="E21" s="60" t="s">
        <v>114</v>
      </c>
      <c r="F21" s="61"/>
      <c r="G21" s="61"/>
      <c r="H21" s="105"/>
      <c r="I21" s="61"/>
      <c r="J21" s="114"/>
    </row>
    <row r="22" spans="2:10" ht="38.25" x14ac:dyDescent="0.25">
      <c r="B22" s="62" t="s">
        <v>119</v>
      </c>
      <c r="C22" s="76" t="s">
        <v>117</v>
      </c>
      <c r="D22" s="64" t="s">
        <v>153</v>
      </c>
      <c r="E22" s="65" t="s">
        <v>154</v>
      </c>
      <c r="F22" s="64" t="s">
        <v>12</v>
      </c>
      <c r="G22" s="66">
        <v>3</v>
      </c>
      <c r="H22" s="118">
        <v>560.80989999999997</v>
      </c>
      <c r="I22" s="102">
        <f t="shared" ref="I22:I36" si="2">H22*(1+$H$3)</f>
        <v>684.4124019599999</v>
      </c>
      <c r="J22" s="111">
        <f t="shared" ref="J22:J36" si="3">G22*I22</f>
        <v>2053.2372058799997</v>
      </c>
    </row>
    <row r="23" spans="2:10" x14ac:dyDescent="0.25">
      <c r="B23" s="62" t="s">
        <v>120</v>
      </c>
      <c r="C23" s="75" t="s">
        <v>118</v>
      </c>
      <c r="D23" s="64" t="s">
        <v>30</v>
      </c>
      <c r="E23" s="65" t="s">
        <v>31</v>
      </c>
      <c r="F23" s="64" t="s">
        <v>32</v>
      </c>
      <c r="G23" s="66">
        <v>3</v>
      </c>
      <c r="H23" s="118">
        <v>929.37</v>
      </c>
      <c r="I23" s="102">
        <f t="shared" si="2"/>
        <v>1134.2031479999998</v>
      </c>
      <c r="J23" s="111">
        <f t="shared" si="3"/>
        <v>3402.6094439999997</v>
      </c>
    </row>
    <row r="24" spans="2:10" ht="25.5" x14ac:dyDescent="0.25">
      <c r="B24" s="62" t="s">
        <v>121</v>
      </c>
      <c r="C24" s="76" t="s">
        <v>117</v>
      </c>
      <c r="D24" s="64" t="s">
        <v>33</v>
      </c>
      <c r="E24" s="65" t="s">
        <v>34</v>
      </c>
      <c r="F24" s="64" t="s">
        <v>12</v>
      </c>
      <c r="G24" s="66">
        <v>12</v>
      </c>
      <c r="H24" s="118">
        <v>45.45</v>
      </c>
      <c r="I24" s="102">
        <f t="shared" si="2"/>
        <v>55.467179999999999</v>
      </c>
      <c r="J24" s="111">
        <f t="shared" si="3"/>
        <v>665.60616000000005</v>
      </c>
    </row>
    <row r="25" spans="2:10" x14ac:dyDescent="0.25">
      <c r="B25" s="62" t="s">
        <v>122</v>
      </c>
      <c r="C25" s="76" t="s">
        <v>117</v>
      </c>
      <c r="D25" s="64" t="s">
        <v>35</v>
      </c>
      <c r="E25" s="65" t="s">
        <v>36</v>
      </c>
      <c r="F25" s="64" t="s">
        <v>12</v>
      </c>
      <c r="G25" s="66">
        <v>12</v>
      </c>
      <c r="H25" s="118">
        <v>73</v>
      </c>
      <c r="I25" s="102">
        <f t="shared" si="2"/>
        <v>89.089199999999991</v>
      </c>
      <c r="J25" s="111">
        <f t="shared" si="3"/>
        <v>1069.0703999999998</v>
      </c>
    </row>
    <row r="26" spans="2:10" x14ac:dyDescent="0.25">
      <c r="B26" s="62" t="s">
        <v>123</v>
      </c>
      <c r="C26" s="76" t="s">
        <v>117</v>
      </c>
      <c r="D26" s="64" t="s">
        <v>37</v>
      </c>
      <c r="E26" s="65" t="s">
        <v>115</v>
      </c>
      <c r="F26" s="64" t="s">
        <v>12</v>
      </c>
      <c r="G26" s="66">
        <v>3</v>
      </c>
      <c r="H26" s="118">
        <v>259.61899</v>
      </c>
      <c r="I26" s="102">
        <f t="shared" si="2"/>
        <v>316.83901539599998</v>
      </c>
      <c r="J26" s="111">
        <f t="shared" si="3"/>
        <v>950.51704618799999</v>
      </c>
    </row>
    <row r="27" spans="2:10" x14ac:dyDescent="0.25">
      <c r="B27" s="62" t="s">
        <v>124</v>
      </c>
      <c r="C27" s="76" t="s">
        <v>117</v>
      </c>
      <c r="D27" s="64" t="s">
        <v>38</v>
      </c>
      <c r="E27" s="65" t="s">
        <v>39</v>
      </c>
      <c r="F27" s="64" t="s">
        <v>12</v>
      </c>
      <c r="G27" s="66">
        <v>4</v>
      </c>
      <c r="H27" s="118">
        <v>196.28</v>
      </c>
      <c r="I27" s="102">
        <f t="shared" si="2"/>
        <v>239.54011199999999</v>
      </c>
      <c r="J27" s="111">
        <f t="shared" si="3"/>
        <v>958.16044799999997</v>
      </c>
    </row>
    <row r="28" spans="2:10" ht="25.5" x14ac:dyDescent="0.25">
      <c r="B28" s="62" t="s">
        <v>125</v>
      </c>
      <c r="C28" s="76" t="s">
        <v>117</v>
      </c>
      <c r="D28" s="64" t="s">
        <v>40</v>
      </c>
      <c r="E28" s="65" t="s">
        <v>41</v>
      </c>
      <c r="F28" s="64" t="s">
        <v>42</v>
      </c>
      <c r="G28" s="66">
        <v>118.51</v>
      </c>
      <c r="H28" s="118">
        <v>10.88</v>
      </c>
      <c r="I28" s="102">
        <f t="shared" si="2"/>
        <v>13.277952000000001</v>
      </c>
      <c r="J28" s="111">
        <f t="shared" si="3"/>
        <v>1573.5700915200002</v>
      </c>
    </row>
    <row r="29" spans="2:10" ht="25.5" x14ac:dyDescent="0.25">
      <c r="B29" s="62" t="s">
        <v>126</v>
      </c>
      <c r="C29" s="76" t="s">
        <v>117</v>
      </c>
      <c r="D29" s="64" t="s">
        <v>43</v>
      </c>
      <c r="E29" s="65" t="s">
        <v>44</v>
      </c>
      <c r="F29" s="64" t="s">
        <v>12</v>
      </c>
      <c r="G29" s="66">
        <v>3</v>
      </c>
      <c r="H29" s="118">
        <v>16.979900000000001</v>
      </c>
      <c r="I29" s="102">
        <f t="shared" si="2"/>
        <v>20.722269959999998</v>
      </c>
      <c r="J29" s="111">
        <f t="shared" si="3"/>
        <v>62.166809879999995</v>
      </c>
    </row>
    <row r="30" spans="2:10" ht="25.5" x14ac:dyDescent="0.25">
      <c r="B30" s="62" t="s">
        <v>127</v>
      </c>
      <c r="C30" s="76" t="s">
        <v>117</v>
      </c>
      <c r="D30" s="64" t="s">
        <v>45</v>
      </c>
      <c r="E30" s="65" t="s">
        <v>46</v>
      </c>
      <c r="F30" s="64" t="s">
        <v>12</v>
      </c>
      <c r="G30" s="66">
        <v>1</v>
      </c>
      <c r="H30" s="118">
        <v>17.21</v>
      </c>
      <c r="I30" s="102">
        <f t="shared" si="2"/>
        <v>21.003084000000001</v>
      </c>
      <c r="J30" s="111">
        <f t="shared" si="3"/>
        <v>21.003084000000001</v>
      </c>
    </row>
    <row r="31" spans="2:10" x14ac:dyDescent="0.25">
      <c r="B31" s="62" t="s">
        <v>128</v>
      </c>
      <c r="C31" s="75" t="s">
        <v>118</v>
      </c>
      <c r="D31" s="64" t="s">
        <v>47</v>
      </c>
      <c r="E31" s="65" t="s">
        <v>48</v>
      </c>
      <c r="F31" s="64" t="s">
        <v>32</v>
      </c>
      <c r="G31" s="66">
        <v>1</v>
      </c>
      <c r="H31" s="118">
        <v>610.86</v>
      </c>
      <c r="I31" s="66">
        <f t="shared" si="2"/>
        <v>745.49354399999993</v>
      </c>
      <c r="J31" s="111">
        <f t="shared" si="3"/>
        <v>745.49354399999993</v>
      </c>
    </row>
    <row r="32" spans="2:10" x14ac:dyDescent="0.25">
      <c r="B32" s="62" t="s">
        <v>129</v>
      </c>
      <c r="C32" s="75" t="s">
        <v>118</v>
      </c>
      <c r="D32" s="64" t="s">
        <v>49</v>
      </c>
      <c r="E32" s="65" t="s">
        <v>50</v>
      </c>
      <c r="F32" s="64" t="s">
        <v>32</v>
      </c>
      <c r="G32" s="66">
        <v>1</v>
      </c>
      <c r="H32" s="118">
        <v>5.1100000000000003</v>
      </c>
      <c r="I32" s="66">
        <f t="shared" si="2"/>
        <v>6.2362440000000001</v>
      </c>
      <c r="J32" s="111">
        <f t="shared" si="3"/>
        <v>6.2362440000000001</v>
      </c>
    </row>
    <row r="33" spans="2:10" x14ac:dyDescent="0.25">
      <c r="B33" s="62" t="s">
        <v>130</v>
      </c>
      <c r="C33" s="75" t="s">
        <v>118</v>
      </c>
      <c r="D33" s="64" t="s">
        <v>51</v>
      </c>
      <c r="E33" s="65" t="s">
        <v>52</v>
      </c>
      <c r="F33" s="64" t="s">
        <v>32</v>
      </c>
      <c r="G33" s="66">
        <v>3</v>
      </c>
      <c r="H33" s="118">
        <v>29.95</v>
      </c>
      <c r="I33" s="66">
        <f t="shared" si="2"/>
        <v>36.550979999999996</v>
      </c>
      <c r="J33" s="111">
        <f t="shared" si="3"/>
        <v>109.65293999999999</v>
      </c>
    </row>
    <row r="34" spans="2:10" x14ac:dyDescent="0.25">
      <c r="B34" s="62" t="s">
        <v>131</v>
      </c>
      <c r="C34" s="75" t="s">
        <v>118</v>
      </c>
      <c r="D34" s="64" t="s">
        <v>53</v>
      </c>
      <c r="E34" s="65" t="s">
        <v>54</v>
      </c>
      <c r="F34" s="64" t="s">
        <v>32</v>
      </c>
      <c r="G34" s="66">
        <v>1</v>
      </c>
      <c r="H34" s="118">
        <v>42.05</v>
      </c>
      <c r="I34" s="66">
        <f t="shared" si="2"/>
        <v>51.31781999999999</v>
      </c>
      <c r="J34" s="111">
        <f t="shared" si="3"/>
        <v>51.31781999999999</v>
      </c>
    </row>
    <row r="35" spans="2:10" x14ac:dyDescent="0.25">
      <c r="B35" s="62" t="s">
        <v>132</v>
      </c>
      <c r="C35" s="75" t="s">
        <v>118</v>
      </c>
      <c r="D35" s="64" t="s">
        <v>55</v>
      </c>
      <c r="E35" s="65" t="s">
        <v>56</v>
      </c>
      <c r="F35" s="64" t="s">
        <v>42</v>
      </c>
      <c r="G35" s="66">
        <v>213.86</v>
      </c>
      <c r="H35" s="118">
        <v>2.66</v>
      </c>
      <c r="I35" s="66">
        <f t="shared" si="2"/>
        <v>3.246264</v>
      </c>
      <c r="J35" s="111">
        <f t="shared" si="3"/>
        <v>694.24601904000008</v>
      </c>
    </row>
    <row r="36" spans="2:10" ht="15.75" thickBot="1" x14ac:dyDescent="0.3">
      <c r="B36" s="67" t="s">
        <v>133</v>
      </c>
      <c r="C36" s="75" t="s">
        <v>118</v>
      </c>
      <c r="D36" s="69" t="s">
        <v>57</v>
      </c>
      <c r="E36" s="70" t="s">
        <v>58</v>
      </c>
      <c r="F36" s="69" t="s">
        <v>42</v>
      </c>
      <c r="G36" s="71">
        <v>23.16</v>
      </c>
      <c r="H36" s="119">
        <v>3.33</v>
      </c>
      <c r="I36" s="66">
        <f t="shared" si="2"/>
        <v>4.0639319999999994</v>
      </c>
      <c r="J36" s="111">
        <f t="shared" si="3"/>
        <v>94.120665119999984</v>
      </c>
    </row>
    <row r="37" spans="2:10" ht="15.75" thickBot="1" x14ac:dyDescent="0.3">
      <c r="B37" s="77"/>
      <c r="C37" s="78"/>
      <c r="D37" s="79"/>
      <c r="E37" s="79"/>
      <c r="F37" s="79"/>
      <c r="G37" s="79"/>
      <c r="H37" s="107"/>
      <c r="I37" s="101" t="s">
        <v>112</v>
      </c>
      <c r="J37" s="115">
        <f>SUM(J22:J36)</f>
        <v>12457.007921627996</v>
      </c>
    </row>
    <row r="38" spans="2:10" x14ac:dyDescent="0.25">
      <c r="B38" s="57" t="s">
        <v>134</v>
      </c>
      <c r="C38" s="80"/>
      <c r="D38" s="59"/>
      <c r="E38" s="60" t="s">
        <v>135</v>
      </c>
      <c r="F38" s="61"/>
      <c r="G38" s="61"/>
      <c r="H38" s="105"/>
      <c r="I38" s="61"/>
      <c r="J38" s="114"/>
    </row>
    <row r="39" spans="2:10" ht="51" x14ac:dyDescent="0.25">
      <c r="B39" s="62" t="s">
        <v>136</v>
      </c>
      <c r="C39" s="76" t="s">
        <v>117</v>
      </c>
      <c r="D39" s="64" t="s">
        <v>59</v>
      </c>
      <c r="E39" s="65" t="s">
        <v>60</v>
      </c>
      <c r="F39" s="64" t="s">
        <v>12</v>
      </c>
      <c r="G39" s="66">
        <v>3</v>
      </c>
      <c r="H39" s="118">
        <v>120</v>
      </c>
      <c r="I39" s="66">
        <f t="shared" ref="I39:I47" si="4">H39*(1+$H$3)</f>
        <v>146.44799999999998</v>
      </c>
      <c r="J39" s="111">
        <f t="shared" ref="J39:J47" si="5">G39*I39</f>
        <v>439.34399999999994</v>
      </c>
    </row>
    <row r="40" spans="2:10" ht="25.5" x14ac:dyDescent="0.25">
      <c r="B40" s="62" t="s">
        <v>137</v>
      </c>
      <c r="C40" s="76" t="s">
        <v>117</v>
      </c>
      <c r="D40" s="64" t="s">
        <v>61</v>
      </c>
      <c r="E40" s="65" t="s">
        <v>62</v>
      </c>
      <c r="F40" s="64" t="s">
        <v>12</v>
      </c>
      <c r="G40" s="66">
        <v>1</v>
      </c>
      <c r="H40" s="118">
        <v>138.1</v>
      </c>
      <c r="I40" s="66">
        <f t="shared" si="4"/>
        <v>168.53724</v>
      </c>
      <c r="J40" s="111">
        <f t="shared" si="5"/>
        <v>168.53724</v>
      </c>
    </row>
    <row r="41" spans="2:10" x14ac:dyDescent="0.25">
      <c r="B41" s="62" t="s">
        <v>138</v>
      </c>
      <c r="C41" s="76" t="s">
        <v>117</v>
      </c>
      <c r="D41" s="64" t="s">
        <v>63</v>
      </c>
      <c r="E41" s="65" t="s">
        <v>64</v>
      </c>
      <c r="F41" s="64" t="s">
        <v>12</v>
      </c>
      <c r="G41" s="66">
        <v>1</v>
      </c>
      <c r="H41" s="118">
        <v>97.53</v>
      </c>
      <c r="I41" s="66">
        <f t="shared" si="4"/>
        <v>119.025612</v>
      </c>
      <c r="J41" s="111">
        <f t="shared" si="5"/>
        <v>119.025612</v>
      </c>
    </row>
    <row r="42" spans="2:10" x14ac:dyDescent="0.25">
      <c r="B42" s="62" t="s">
        <v>139</v>
      </c>
      <c r="C42" s="76" t="s">
        <v>117</v>
      </c>
      <c r="D42" s="64" t="s">
        <v>65</v>
      </c>
      <c r="E42" s="65" t="s">
        <v>66</v>
      </c>
      <c r="F42" s="64" t="s">
        <v>12</v>
      </c>
      <c r="G42" s="66">
        <v>2</v>
      </c>
      <c r="H42" s="118">
        <v>46.06</v>
      </c>
      <c r="I42" s="66">
        <f t="shared" si="4"/>
        <v>56.211624</v>
      </c>
      <c r="J42" s="111">
        <f t="shared" si="5"/>
        <v>112.423248</v>
      </c>
    </row>
    <row r="43" spans="2:10" ht="25.5" x14ac:dyDescent="0.25">
      <c r="B43" s="62" t="s">
        <v>140</v>
      </c>
      <c r="C43" s="76" t="s">
        <v>117</v>
      </c>
      <c r="D43" s="64" t="s">
        <v>67</v>
      </c>
      <c r="E43" s="65" t="s">
        <v>68</v>
      </c>
      <c r="F43" s="64" t="s">
        <v>12</v>
      </c>
      <c r="G43" s="66">
        <v>3</v>
      </c>
      <c r="H43" s="118">
        <v>16.7</v>
      </c>
      <c r="I43" s="66">
        <f t="shared" si="4"/>
        <v>20.380679999999998</v>
      </c>
      <c r="J43" s="111">
        <f t="shared" si="5"/>
        <v>61.142039999999994</v>
      </c>
    </row>
    <row r="44" spans="2:10" ht="25.5" x14ac:dyDescent="0.25">
      <c r="B44" s="62" t="s">
        <v>141</v>
      </c>
      <c r="C44" s="76" t="s">
        <v>117</v>
      </c>
      <c r="D44" s="75" t="s">
        <v>69</v>
      </c>
      <c r="E44" s="65" t="s">
        <v>70</v>
      </c>
      <c r="F44" s="64" t="s">
        <v>12</v>
      </c>
      <c r="G44" s="66">
        <v>5</v>
      </c>
      <c r="H44" s="118">
        <v>4.3899999999999997</v>
      </c>
      <c r="I44" s="66">
        <f t="shared" si="4"/>
        <v>5.3575559999999989</v>
      </c>
      <c r="J44" s="111">
        <f t="shared" si="5"/>
        <v>26.787779999999994</v>
      </c>
    </row>
    <row r="45" spans="2:10" ht="25.5" x14ac:dyDescent="0.25">
      <c r="B45" s="62" t="s">
        <v>142</v>
      </c>
      <c r="C45" s="76" t="s">
        <v>117</v>
      </c>
      <c r="D45" s="64" t="s">
        <v>71</v>
      </c>
      <c r="E45" s="65" t="s">
        <v>72</v>
      </c>
      <c r="F45" s="64" t="s">
        <v>12</v>
      </c>
      <c r="G45" s="66">
        <v>3</v>
      </c>
      <c r="H45" s="118">
        <v>6.34</v>
      </c>
      <c r="I45" s="66">
        <f t="shared" si="4"/>
        <v>7.7373359999999991</v>
      </c>
      <c r="J45" s="111">
        <f t="shared" si="5"/>
        <v>23.212007999999997</v>
      </c>
    </row>
    <row r="46" spans="2:10" ht="25.5" x14ac:dyDescent="0.25">
      <c r="B46" s="62" t="s">
        <v>143</v>
      </c>
      <c r="C46" s="76" t="s">
        <v>117</v>
      </c>
      <c r="D46" s="64" t="s">
        <v>73</v>
      </c>
      <c r="E46" s="65" t="s">
        <v>74</v>
      </c>
      <c r="F46" s="64" t="s">
        <v>42</v>
      </c>
      <c r="G46" s="66">
        <v>100.53</v>
      </c>
      <c r="H46" s="118">
        <v>5.0599999999999996</v>
      </c>
      <c r="I46" s="66">
        <f t="shared" si="4"/>
        <v>6.1752239999999992</v>
      </c>
      <c r="J46" s="111">
        <f t="shared" si="5"/>
        <v>620.79526871999997</v>
      </c>
    </row>
    <row r="47" spans="2:10" ht="26.25" thickBot="1" x14ac:dyDescent="0.3">
      <c r="B47" s="67" t="s">
        <v>144</v>
      </c>
      <c r="C47" s="76" t="s">
        <v>117</v>
      </c>
      <c r="D47" s="69" t="s">
        <v>149</v>
      </c>
      <c r="E47" s="70" t="s">
        <v>150</v>
      </c>
      <c r="F47" s="69" t="s">
        <v>42</v>
      </c>
      <c r="G47" s="71">
        <v>23.33</v>
      </c>
      <c r="H47" s="119">
        <v>5.0599999999999996</v>
      </c>
      <c r="I47" s="66">
        <f t="shared" si="4"/>
        <v>6.1752239999999992</v>
      </c>
      <c r="J47" s="111">
        <f t="shared" si="5"/>
        <v>144.06797591999998</v>
      </c>
    </row>
    <row r="48" spans="2:10" ht="15.75" thickBot="1" x14ac:dyDescent="0.3">
      <c r="B48" s="77"/>
      <c r="C48" s="78"/>
      <c r="D48" s="79"/>
      <c r="E48" s="79"/>
      <c r="F48" s="79"/>
      <c r="G48" s="79"/>
      <c r="H48" s="107"/>
      <c r="I48" s="101" t="s">
        <v>112</v>
      </c>
      <c r="J48" s="115">
        <f>SUM(J39:J47)</f>
        <v>1715.3351726399999</v>
      </c>
    </row>
    <row r="49" spans="2:10" x14ac:dyDescent="0.25">
      <c r="B49" s="57" t="s">
        <v>145</v>
      </c>
      <c r="C49" s="80"/>
      <c r="D49" s="59"/>
      <c r="E49" s="60" t="s">
        <v>155</v>
      </c>
      <c r="F49" s="61"/>
      <c r="G49" s="61"/>
      <c r="H49" s="105"/>
      <c r="I49" s="61"/>
      <c r="J49" s="114"/>
    </row>
    <row r="50" spans="2:10" ht="25.5" x14ac:dyDescent="0.25">
      <c r="B50" s="62" t="s">
        <v>146</v>
      </c>
      <c r="C50" s="76" t="s">
        <v>117</v>
      </c>
      <c r="D50" s="64" t="s">
        <v>75</v>
      </c>
      <c r="E50" s="65" t="s">
        <v>76</v>
      </c>
      <c r="F50" s="64" t="s">
        <v>17</v>
      </c>
      <c r="G50" s="66">
        <v>197.43</v>
      </c>
      <c r="H50" s="118">
        <v>3.2</v>
      </c>
      <c r="I50" s="66">
        <f>H50*(1+$H$3)</f>
        <v>3.9052799999999999</v>
      </c>
      <c r="J50" s="111">
        <f t="shared" ref="J50:J52" si="6">G50*I50</f>
        <v>771.01943040000003</v>
      </c>
    </row>
    <row r="51" spans="2:10" ht="38.25" x14ac:dyDescent="0.25">
      <c r="B51" s="62" t="s">
        <v>147</v>
      </c>
      <c r="C51" s="76" t="s">
        <v>117</v>
      </c>
      <c r="D51" s="64" t="s">
        <v>77</v>
      </c>
      <c r="E51" s="65" t="s">
        <v>78</v>
      </c>
      <c r="F51" s="64" t="s">
        <v>22</v>
      </c>
      <c r="G51" s="66">
        <v>197.43</v>
      </c>
      <c r="H51" s="118">
        <v>29.43</v>
      </c>
      <c r="I51" s="66">
        <f>H51*(1+$H$3)</f>
        <v>35.916371999999996</v>
      </c>
      <c r="J51" s="111">
        <f t="shared" si="6"/>
        <v>7090.9693239599992</v>
      </c>
    </row>
    <row r="52" spans="2:10" ht="15.75" thickBot="1" x14ac:dyDescent="0.3">
      <c r="B52" s="67" t="s">
        <v>148</v>
      </c>
      <c r="C52" s="81" t="s">
        <v>168</v>
      </c>
      <c r="D52" s="69" t="s">
        <v>79</v>
      </c>
      <c r="E52" s="70" t="s">
        <v>98</v>
      </c>
      <c r="F52" s="69" t="s">
        <v>22</v>
      </c>
      <c r="G52" s="71">
        <v>6</v>
      </c>
      <c r="H52" s="119">
        <v>9.8800000000000008</v>
      </c>
      <c r="I52" s="66">
        <f>H52*(1+$H$3)</f>
        <v>12.057551999999999</v>
      </c>
      <c r="J52" s="111">
        <f t="shared" si="6"/>
        <v>72.345311999999993</v>
      </c>
    </row>
    <row r="53" spans="2:10" ht="15.75" thickBot="1" x14ac:dyDescent="0.3">
      <c r="B53" s="82"/>
      <c r="C53" s="83"/>
      <c r="D53" s="84"/>
      <c r="E53" s="84"/>
      <c r="F53" s="84"/>
      <c r="G53" s="84"/>
      <c r="H53" s="108"/>
      <c r="I53" s="101" t="s">
        <v>112</v>
      </c>
      <c r="J53" s="116">
        <f>SUM(J50:J52)</f>
        <v>7934.3340663599993</v>
      </c>
    </row>
    <row r="54" spans="2:10" x14ac:dyDescent="0.25">
      <c r="B54" s="57" t="s">
        <v>156</v>
      </c>
      <c r="C54" s="85"/>
      <c r="D54" s="86"/>
      <c r="E54" s="60" t="s">
        <v>157</v>
      </c>
      <c r="F54" s="87"/>
      <c r="G54" s="87"/>
      <c r="H54" s="109"/>
      <c r="I54" s="87"/>
      <c r="J54" s="117"/>
    </row>
    <row r="55" spans="2:10" x14ac:dyDescent="0.25">
      <c r="B55" s="62" t="s">
        <v>158</v>
      </c>
      <c r="C55" s="75" t="s">
        <v>118</v>
      </c>
      <c r="D55" s="64" t="s">
        <v>80</v>
      </c>
      <c r="E55" s="65" t="s">
        <v>81</v>
      </c>
      <c r="F55" s="64" t="s">
        <v>82</v>
      </c>
      <c r="G55" s="66">
        <v>89.76</v>
      </c>
      <c r="H55" s="118">
        <v>1.92</v>
      </c>
      <c r="I55" s="66">
        <f t="shared" ref="I55:I60" si="7">H55*(1+$H$3)</f>
        <v>2.3431679999999999</v>
      </c>
      <c r="J55" s="111">
        <f t="shared" ref="J55:J60" si="8">G55*I55</f>
        <v>210.32275968000002</v>
      </c>
    </row>
    <row r="56" spans="2:10" x14ac:dyDescent="0.25">
      <c r="B56" s="62" t="s">
        <v>159</v>
      </c>
      <c r="C56" s="75" t="s">
        <v>118</v>
      </c>
      <c r="D56" s="64" t="s">
        <v>83</v>
      </c>
      <c r="E56" s="65" t="s">
        <v>84</v>
      </c>
      <c r="F56" s="64" t="s">
        <v>82</v>
      </c>
      <c r="G56" s="66">
        <v>89.76</v>
      </c>
      <c r="H56" s="118">
        <v>7.5</v>
      </c>
      <c r="I56" s="66">
        <f t="shared" si="7"/>
        <v>9.1529999999999987</v>
      </c>
      <c r="J56" s="111">
        <f t="shared" si="8"/>
        <v>821.57327999999995</v>
      </c>
    </row>
    <row r="57" spans="2:10" x14ac:dyDescent="0.25">
      <c r="B57" s="62" t="s">
        <v>160</v>
      </c>
      <c r="C57" s="76" t="s">
        <v>117</v>
      </c>
      <c r="D57" s="64" t="s">
        <v>85</v>
      </c>
      <c r="E57" s="65" t="s">
        <v>86</v>
      </c>
      <c r="F57" s="64" t="s">
        <v>22</v>
      </c>
      <c r="G57" s="66">
        <v>3341.21</v>
      </c>
      <c r="H57" s="118">
        <v>1.62</v>
      </c>
      <c r="I57" s="66">
        <f t="shared" si="7"/>
        <v>1.9770479999999999</v>
      </c>
      <c r="J57" s="111">
        <f t="shared" si="8"/>
        <v>6605.73254808</v>
      </c>
    </row>
    <row r="58" spans="2:10" x14ac:dyDescent="0.25">
      <c r="B58" s="62" t="s">
        <v>161</v>
      </c>
      <c r="C58" s="75" t="s">
        <v>118</v>
      </c>
      <c r="D58" s="64" t="s">
        <v>87</v>
      </c>
      <c r="E58" s="65" t="s">
        <v>88</v>
      </c>
      <c r="F58" s="64" t="s">
        <v>32</v>
      </c>
      <c r="G58" s="66">
        <v>1</v>
      </c>
      <c r="H58" s="118">
        <v>443.03</v>
      </c>
      <c r="I58" s="66">
        <f t="shared" si="7"/>
        <v>540.67381199999988</v>
      </c>
      <c r="J58" s="111">
        <f t="shared" si="8"/>
        <v>540.67381199999988</v>
      </c>
    </row>
    <row r="59" spans="2:10" ht="25.5" x14ac:dyDescent="0.25">
      <c r="B59" s="62" t="s">
        <v>162</v>
      </c>
      <c r="C59" s="76" t="s">
        <v>117</v>
      </c>
      <c r="D59" s="64" t="s">
        <v>89</v>
      </c>
      <c r="E59" s="65" t="s">
        <v>90</v>
      </c>
      <c r="F59" s="64" t="s">
        <v>12</v>
      </c>
      <c r="G59" s="66">
        <v>1</v>
      </c>
      <c r="H59" s="118">
        <v>776.42</v>
      </c>
      <c r="I59" s="66">
        <f t="shared" si="7"/>
        <v>947.54296799999986</v>
      </c>
      <c r="J59" s="111">
        <f t="shared" si="8"/>
        <v>947.54296799999986</v>
      </c>
    </row>
    <row r="60" spans="2:10" ht="15.75" thickBot="1" x14ac:dyDescent="0.3">
      <c r="B60" s="88" t="s">
        <v>163</v>
      </c>
      <c r="C60" s="89" t="s">
        <v>169</v>
      </c>
      <c r="D60" s="90" t="s">
        <v>91</v>
      </c>
      <c r="E60" s="91" t="s">
        <v>99</v>
      </c>
      <c r="F60" s="90" t="s">
        <v>12</v>
      </c>
      <c r="G60" s="92">
        <v>13</v>
      </c>
      <c r="H60" s="120">
        <v>490</v>
      </c>
      <c r="I60" s="92">
        <f t="shared" si="7"/>
        <v>597.99599999999998</v>
      </c>
      <c r="J60" s="111">
        <f t="shared" si="8"/>
        <v>7773.9479999999994</v>
      </c>
    </row>
    <row r="61" spans="2:10" ht="15.75" thickBot="1" x14ac:dyDescent="0.3">
      <c r="B61" s="82"/>
      <c r="C61" s="83"/>
      <c r="D61" s="84"/>
      <c r="E61" s="84"/>
      <c r="F61" s="84"/>
      <c r="G61" s="84"/>
      <c r="H61" s="108"/>
      <c r="I61" s="101" t="s">
        <v>112</v>
      </c>
      <c r="J61" s="116">
        <f>SUM(J55:J60)</f>
        <v>16899.793367760001</v>
      </c>
    </row>
    <row r="62" spans="2:10" x14ac:dyDescent="0.25">
      <c r="B62" s="57" t="s">
        <v>164</v>
      </c>
      <c r="C62" s="80"/>
      <c r="D62" s="59"/>
      <c r="E62" s="60" t="s">
        <v>167</v>
      </c>
      <c r="F62" s="61"/>
      <c r="G62" s="61"/>
      <c r="H62" s="105"/>
      <c r="I62" s="61"/>
      <c r="J62" s="114"/>
    </row>
    <row r="63" spans="2:10" x14ac:dyDescent="0.25">
      <c r="B63" s="62" t="s">
        <v>165</v>
      </c>
      <c r="C63" s="76" t="s">
        <v>117</v>
      </c>
      <c r="D63" s="64" t="s">
        <v>92</v>
      </c>
      <c r="E63" s="65" t="s">
        <v>93</v>
      </c>
      <c r="F63" s="64" t="s">
        <v>94</v>
      </c>
      <c r="G63" s="66">
        <v>35.621356282364047</v>
      </c>
      <c r="H63" s="118">
        <v>58.31</v>
      </c>
      <c r="I63" s="66">
        <f>H63*(1+$H$3)</f>
        <v>71.161524</v>
      </c>
      <c r="J63" s="111">
        <f t="shared" ref="J63:J64" si="9">G63*I63</f>
        <v>2534.87</v>
      </c>
    </row>
    <row r="64" spans="2:10" ht="15.75" thickBot="1" x14ac:dyDescent="0.3">
      <c r="B64" s="67" t="s">
        <v>166</v>
      </c>
      <c r="C64" s="76" t="s">
        <v>117</v>
      </c>
      <c r="D64" s="69" t="s">
        <v>95</v>
      </c>
      <c r="E64" s="70" t="s">
        <v>96</v>
      </c>
      <c r="F64" s="69" t="s">
        <v>94</v>
      </c>
      <c r="G64" s="71">
        <v>284.65958228193011</v>
      </c>
      <c r="H64" s="119">
        <v>20.75</v>
      </c>
      <c r="I64" s="71">
        <f>H64*(1+$H$3)</f>
        <v>25.3233</v>
      </c>
      <c r="J64" s="111">
        <f t="shared" si="9"/>
        <v>7208.52</v>
      </c>
    </row>
    <row r="65" spans="2:10" ht="15.75" thickBot="1" x14ac:dyDescent="0.3">
      <c r="B65" s="77"/>
      <c r="C65" s="79"/>
      <c r="D65" s="79"/>
      <c r="E65" s="79"/>
      <c r="F65" s="79"/>
      <c r="G65" s="79"/>
      <c r="H65" s="107"/>
      <c r="I65" s="101" t="s">
        <v>112</v>
      </c>
      <c r="J65" s="115">
        <f>SUM(J63:J64)</f>
        <v>9743.39</v>
      </c>
    </row>
    <row r="66" spans="2:10" ht="15.75" thickBot="1" x14ac:dyDescent="0.3">
      <c r="B66" s="93"/>
      <c r="C66" s="94"/>
      <c r="D66" s="94"/>
      <c r="E66" s="94"/>
      <c r="F66" s="94"/>
      <c r="G66" s="94"/>
      <c r="H66" s="110"/>
      <c r="I66" s="94"/>
      <c r="J66" s="103"/>
    </row>
    <row r="67" spans="2:10" ht="15.75" thickBot="1" x14ac:dyDescent="0.3">
      <c r="B67" s="95"/>
      <c r="C67" s="96"/>
      <c r="D67" s="96"/>
      <c r="E67" s="97"/>
      <c r="F67" s="96"/>
      <c r="G67" s="98"/>
      <c r="H67" s="18"/>
      <c r="I67" s="98" t="s">
        <v>97</v>
      </c>
      <c r="J67" s="104">
        <f>SUMIF(I10:I65,"SUBTOTAL",J10:J65)</f>
        <v>91360.006840788395</v>
      </c>
    </row>
  </sheetData>
  <sheetProtection password="C5CB" sheet="1" objects="1" scenarios="1" selectLockedCells="1"/>
  <mergeCells count="1">
    <mergeCell ref="B7:J7"/>
  </mergeCells>
  <printOptions horizontalCentered="1"/>
  <pageMargins left="0.31496062992125984" right="0.31496062992125984" top="1.19" bottom="0.78740157480314965" header="0.31496062992125984" footer="0.31496062992125984"/>
  <pageSetup paperSize="9" scale="52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7"/>
  <sheetViews>
    <sheetView showGridLines="0" tabSelected="1" view="pageBreakPreview" topLeftCell="A4" zoomScale="85" zoomScaleNormal="85" zoomScaleSheetLayoutView="85" workbookViewId="0">
      <selection activeCell="G10" sqref="G10"/>
    </sheetView>
  </sheetViews>
  <sheetFormatPr defaultRowHeight="15" x14ac:dyDescent="0.25"/>
  <cols>
    <col min="2" max="2" width="7.42578125" style="5" customWidth="1"/>
    <col min="3" max="3" width="75.7109375" style="6" customWidth="1"/>
    <col min="4" max="4" width="14.140625" style="5" customWidth="1"/>
    <col min="5" max="5" width="12.7109375" style="7" customWidth="1"/>
    <col min="6" max="8" width="16.7109375" style="7" customWidth="1"/>
  </cols>
  <sheetData>
    <row r="1" spans="2:8" ht="15.75" thickBot="1" x14ac:dyDescent="0.3"/>
    <row r="2" spans="2:8" ht="15.75" x14ac:dyDescent="0.25">
      <c r="B2" s="8"/>
      <c r="C2" s="9"/>
      <c r="D2" s="9"/>
      <c r="E2" s="9"/>
      <c r="F2" s="9"/>
      <c r="G2" s="9"/>
      <c r="H2" s="10"/>
    </row>
    <row r="3" spans="2:8" ht="15.75" x14ac:dyDescent="0.25">
      <c r="B3" s="12"/>
      <c r="C3" s="13" t="s">
        <v>187</v>
      </c>
      <c r="D3" s="12"/>
      <c r="E3" s="12" t="s">
        <v>173</v>
      </c>
      <c r="F3" s="13" t="s">
        <v>174</v>
      </c>
      <c r="G3" s="13"/>
      <c r="H3" s="14"/>
    </row>
    <row r="4" spans="2:8" ht="15.75" x14ac:dyDescent="0.25">
      <c r="B4" s="12"/>
      <c r="C4" s="13" t="s">
        <v>184</v>
      </c>
      <c r="D4" s="12"/>
      <c r="E4" s="12" t="s">
        <v>175</v>
      </c>
      <c r="F4" s="20">
        <v>0.22040000000000001</v>
      </c>
      <c r="G4" s="12"/>
      <c r="H4" s="14"/>
    </row>
    <row r="5" spans="2:8" ht="15.75" x14ac:dyDescent="0.25">
      <c r="B5" s="12"/>
      <c r="C5" s="13" t="s">
        <v>185</v>
      </c>
      <c r="D5" s="12"/>
      <c r="E5" s="12" t="s">
        <v>177</v>
      </c>
      <c r="F5" s="13" t="s">
        <v>178</v>
      </c>
      <c r="G5" s="13"/>
      <c r="H5" s="14"/>
    </row>
    <row r="6" spans="2:8" ht="15.75" x14ac:dyDescent="0.25">
      <c r="B6" s="11"/>
      <c r="C6" s="21" t="s">
        <v>176</v>
      </c>
      <c r="D6" s="12"/>
      <c r="E6" s="12"/>
      <c r="F6" s="13"/>
      <c r="G6" s="13"/>
      <c r="H6" s="14"/>
    </row>
    <row r="7" spans="2:8" ht="16.5" thickBot="1" x14ac:dyDescent="0.3">
      <c r="B7" s="15"/>
      <c r="C7" s="16"/>
      <c r="D7" s="16"/>
      <c r="E7" s="16"/>
      <c r="G7" s="19"/>
      <c r="H7" s="17"/>
    </row>
    <row r="8" spans="2:8" ht="33" customHeight="1" thickBot="1" x14ac:dyDescent="0.3">
      <c r="B8" s="142" t="s">
        <v>179</v>
      </c>
      <c r="C8" s="143"/>
      <c r="D8" s="143"/>
      <c r="E8" s="143"/>
      <c r="F8" s="143"/>
      <c r="G8" s="143"/>
      <c r="H8" s="144"/>
    </row>
    <row r="9" spans="2:8" ht="33" customHeight="1" thickBot="1" x14ac:dyDescent="0.3">
      <c r="B9" s="1" t="s">
        <v>4</v>
      </c>
      <c r="C9" s="2" t="s">
        <v>6</v>
      </c>
      <c r="D9" s="2" t="s">
        <v>180</v>
      </c>
      <c r="E9" s="3" t="s">
        <v>181</v>
      </c>
      <c r="F9" s="3" t="s">
        <v>188</v>
      </c>
      <c r="G9" s="3" t="s">
        <v>189</v>
      </c>
      <c r="H9" s="4" t="s">
        <v>190</v>
      </c>
    </row>
    <row r="10" spans="2:8" x14ac:dyDescent="0.25">
      <c r="B10" s="145" t="s">
        <v>100</v>
      </c>
      <c r="C10" s="146" t="s">
        <v>103</v>
      </c>
      <c r="D10" s="141">
        <f>Orçamento!J12</f>
        <v>4023.4391279999995</v>
      </c>
      <c r="E10" s="133">
        <f>D10/$D$24</f>
        <v>4.4039391711206653E-2</v>
      </c>
      <c r="F10" s="22">
        <v>1</v>
      </c>
      <c r="G10" s="22">
        <v>0</v>
      </c>
      <c r="H10" s="25">
        <v>0</v>
      </c>
    </row>
    <row r="11" spans="2:8" x14ac:dyDescent="0.25">
      <c r="B11" s="137"/>
      <c r="C11" s="138"/>
      <c r="D11" s="131"/>
      <c r="E11" s="134"/>
      <c r="F11" s="23">
        <f>$D10*F10</f>
        <v>4023.4391279999995</v>
      </c>
      <c r="G11" s="23">
        <f>$D10*G10</f>
        <v>0</v>
      </c>
      <c r="H11" s="26">
        <f>$D10*H10</f>
        <v>0</v>
      </c>
    </row>
    <row r="12" spans="2:8" x14ac:dyDescent="0.25">
      <c r="B12" s="137" t="s">
        <v>104</v>
      </c>
      <c r="C12" s="138" t="s">
        <v>105</v>
      </c>
      <c r="D12" s="131">
        <f>Orçamento!J20</f>
        <v>38586.707184400402</v>
      </c>
      <c r="E12" s="135">
        <f>D12/$D$24</f>
        <v>0.42235884736353874</v>
      </c>
      <c r="F12" s="24">
        <v>0.3</v>
      </c>
      <c r="G12" s="24">
        <v>0.5</v>
      </c>
      <c r="H12" s="27">
        <v>0.2</v>
      </c>
    </row>
    <row r="13" spans="2:8" x14ac:dyDescent="0.25">
      <c r="B13" s="137"/>
      <c r="C13" s="138"/>
      <c r="D13" s="131"/>
      <c r="E13" s="134"/>
      <c r="F13" s="23">
        <f>$D12*F12</f>
        <v>11576.012155320121</v>
      </c>
      <c r="G13" s="23">
        <f>$D12*G12</f>
        <v>19293.353592200201</v>
      </c>
      <c r="H13" s="26">
        <f>$D12*H12</f>
        <v>7717.3414368800804</v>
      </c>
    </row>
    <row r="14" spans="2:8" x14ac:dyDescent="0.25">
      <c r="B14" s="137" t="s">
        <v>113</v>
      </c>
      <c r="C14" s="138" t="s">
        <v>114</v>
      </c>
      <c r="D14" s="131">
        <f>Orçamento!J37</f>
        <v>12457.007921627996</v>
      </c>
      <c r="E14" s="135">
        <f t="shared" ref="E14" si="0">D14/$D$24</f>
        <v>0.13635077702365567</v>
      </c>
      <c r="F14" s="24">
        <v>0</v>
      </c>
      <c r="G14" s="24">
        <v>0.6</v>
      </c>
      <c r="H14" s="27">
        <v>0.4</v>
      </c>
    </row>
    <row r="15" spans="2:8" x14ac:dyDescent="0.25">
      <c r="B15" s="137"/>
      <c r="C15" s="138"/>
      <c r="D15" s="131"/>
      <c r="E15" s="134"/>
      <c r="F15" s="23">
        <f>$D14*F14</f>
        <v>0</v>
      </c>
      <c r="G15" s="23">
        <f>$D14*G14</f>
        <v>7474.204752976797</v>
      </c>
      <c r="H15" s="26">
        <f>$D14*H14</f>
        <v>4982.8031686511986</v>
      </c>
    </row>
    <row r="16" spans="2:8" x14ac:dyDescent="0.25">
      <c r="B16" s="137" t="s">
        <v>134</v>
      </c>
      <c r="C16" s="138" t="s">
        <v>135</v>
      </c>
      <c r="D16" s="131">
        <f>Orçamento!J48</f>
        <v>1715.3351726399999</v>
      </c>
      <c r="E16" s="135">
        <f t="shared" ref="E16" si="1">D16/$D$24</f>
        <v>1.8775558714977842E-2</v>
      </c>
      <c r="F16" s="24"/>
      <c r="G16" s="24">
        <v>0.5</v>
      </c>
      <c r="H16" s="27">
        <v>0.5</v>
      </c>
    </row>
    <row r="17" spans="2:8" x14ac:dyDescent="0.25">
      <c r="B17" s="137"/>
      <c r="C17" s="138"/>
      <c r="D17" s="131"/>
      <c r="E17" s="134"/>
      <c r="F17" s="23">
        <f>$D16*F16</f>
        <v>0</v>
      </c>
      <c r="G17" s="23">
        <f>$D16*G16</f>
        <v>857.66758631999994</v>
      </c>
      <c r="H17" s="26">
        <f>$D16*H16</f>
        <v>857.66758631999994</v>
      </c>
    </row>
    <row r="18" spans="2:8" x14ac:dyDescent="0.25">
      <c r="B18" s="137" t="s">
        <v>145</v>
      </c>
      <c r="C18" s="138" t="s">
        <v>155</v>
      </c>
      <c r="D18" s="131">
        <f>Orçamento!J53</f>
        <v>7934.3340663599993</v>
      </c>
      <c r="E18" s="135">
        <f t="shared" ref="E18" si="2">D18/$D$24</f>
        <v>8.6846907533479442E-2</v>
      </c>
      <c r="F18" s="24">
        <v>0.3</v>
      </c>
      <c r="G18" s="24">
        <v>0.4</v>
      </c>
      <c r="H18" s="27">
        <v>0.3</v>
      </c>
    </row>
    <row r="19" spans="2:8" x14ac:dyDescent="0.25">
      <c r="B19" s="137"/>
      <c r="C19" s="138"/>
      <c r="D19" s="131"/>
      <c r="E19" s="134"/>
      <c r="F19" s="23">
        <f>$D18*F18</f>
        <v>2380.3002199079997</v>
      </c>
      <c r="G19" s="23">
        <f>$D18*G18</f>
        <v>3173.7336265439999</v>
      </c>
      <c r="H19" s="26">
        <f>$D18*H18</f>
        <v>2380.3002199079997</v>
      </c>
    </row>
    <row r="20" spans="2:8" x14ac:dyDescent="0.25">
      <c r="B20" s="137" t="s">
        <v>156</v>
      </c>
      <c r="C20" s="138" t="s">
        <v>157</v>
      </c>
      <c r="D20" s="131">
        <f>Orçamento!J61</f>
        <v>16899.793367760001</v>
      </c>
      <c r="E20" s="135">
        <f t="shared" ref="E20" si="3">D20/$D$24</f>
        <v>0.18498021127790629</v>
      </c>
      <c r="F20" s="24">
        <v>0.25</v>
      </c>
      <c r="G20" s="24">
        <v>0.25</v>
      </c>
      <c r="H20" s="27">
        <v>0.5</v>
      </c>
    </row>
    <row r="21" spans="2:8" x14ac:dyDescent="0.25">
      <c r="B21" s="137"/>
      <c r="C21" s="138"/>
      <c r="D21" s="131"/>
      <c r="E21" s="134"/>
      <c r="F21" s="23">
        <f>$D20*F20</f>
        <v>4224.9483419400003</v>
      </c>
      <c r="G21" s="23">
        <f>$D20*G20</f>
        <v>4224.9483419400003</v>
      </c>
      <c r="H21" s="26">
        <f>$D20*H20</f>
        <v>8449.8966838800006</v>
      </c>
    </row>
    <row r="22" spans="2:8" x14ac:dyDescent="0.25">
      <c r="B22" s="137" t="s">
        <v>164</v>
      </c>
      <c r="C22" s="138" t="s">
        <v>167</v>
      </c>
      <c r="D22" s="131">
        <f>Orçamento!J65</f>
        <v>9743.39</v>
      </c>
      <c r="E22" s="135">
        <f t="shared" ref="E22" si="4">D22/$D$24</f>
        <v>0.10664830637523537</v>
      </c>
      <c r="F22" s="24">
        <v>0.3</v>
      </c>
      <c r="G22" s="24">
        <v>0.4</v>
      </c>
      <c r="H22" s="27">
        <v>0.3</v>
      </c>
    </row>
    <row r="23" spans="2:8" ht="15.75" thickBot="1" x14ac:dyDescent="0.3">
      <c r="B23" s="139"/>
      <c r="C23" s="140"/>
      <c r="D23" s="132"/>
      <c r="E23" s="136"/>
      <c r="F23" s="30">
        <f>$D22*F22</f>
        <v>2923.0169999999998</v>
      </c>
      <c r="G23" s="30">
        <f>$D22*G22</f>
        <v>3897.3559999999998</v>
      </c>
      <c r="H23" s="31">
        <f>$D22*H22</f>
        <v>2923.0169999999998</v>
      </c>
    </row>
    <row r="24" spans="2:8" x14ac:dyDescent="0.25">
      <c r="B24" s="32"/>
      <c r="C24" s="125" t="s">
        <v>182</v>
      </c>
      <c r="D24" s="127">
        <f>SUM(D10:D23)</f>
        <v>91360.006840788395</v>
      </c>
      <c r="E24" s="129">
        <f>SUM(E10:E23)</f>
        <v>1</v>
      </c>
      <c r="F24" s="33">
        <f>(F11+F13+F15+F17+F19+F21+F23)/$D24</f>
        <v>0.27504066291235929</v>
      </c>
      <c r="G24" s="34">
        <f>(G11+G13+G15+G17+G19+G21+G23)/$D24</f>
        <v>0.4260208076364142</v>
      </c>
      <c r="H24" s="35">
        <f>(H11+H13+H15+H17+H19+H21+H23)/$D24</f>
        <v>0.29893852945122656</v>
      </c>
    </row>
    <row r="25" spans="2:8" ht="15.75" thickBot="1" x14ac:dyDescent="0.3">
      <c r="B25" s="29"/>
      <c r="C25" s="126"/>
      <c r="D25" s="128"/>
      <c r="E25" s="130"/>
      <c r="F25" s="36">
        <f>(F11+F13+F15+F17+F19+F21+F23)</f>
        <v>25127.716845168121</v>
      </c>
      <c r="G25" s="37">
        <f>(G11+G13+G15+G17+G19+G21+G23)</f>
        <v>38921.263899981001</v>
      </c>
      <c r="H25" s="36">
        <f>(H11+H13+H15+H17+H19+H21+H23)</f>
        <v>27311.026095639281</v>
      </c>
    </row>
    <row r="26" spans="2:8" x14ac:dyDescent="0.25">
      <c r="B26" s="28"/>
      <c r="C26" s="125" t="s">
        <v>183</v>
      </c>
      <c r="D26" s="127">
        <f>SUM(D10:D23)</f>
        <v>91360.006840788395</v>
      </c>
      <c r="E26" s="129">
        <f>SUM(E10:E23)</f>
        <v>1</v>
      </c>
      <c r="F26" s="33">
        <f>F24</f>
        <v>0.27504066291235929</v>
      </c>
      <c r="G26" s="34">
        <f>F26+G24</f>
        <v>0.70106147054877344</v>
      </c>
      <c r="H26" s="35">
        <f>G26+H24</f>
        <v>1</v>
      </c>
    </row>
    <row r="27" spans="2:8" ht="15.75" thickBot="1" x14ac:dyDescent="0.3">
      <c r="B27" s="29"/>
      <c r="C27" s="126"/>
      <c r="D27" s="128"/>
      <c r="E27" s="130"/>
      <c r="F27" s="36">
        <f>F25</f>
        <v>25127.716845168121</v>
      </c>
      <c r="G27" s="37">
        <f>F27+G25</f>
        <v>64048.980745149122</v>
      </c>
      <c r="H27" s="36">
        <f>G27+H25</f>
        <v>91360.00684078841</v>
      </c>
    </row>
  </sheetData>
  <sheetProtection password="C5CB" sheet="1" objects="1" scenarios="1" selectLockedCells="1"/>
  <mergeCells count="35">
    <mergeCell ref="B8:H8"/>
    <mergeCell ref="B10:B11"/>
    <mergeCell ref="C10:C11"/>
    <mergeCell ref="B12:B13"/>
    <mergeCell ref="C12:C13"/>
    <mergeCell ref="B20:B21"/>
    <mergeCell ref="C20:C21"/>
    <mergeCell ref="B22:B23"/>
    <mergeCell ref="C22:C23"/>
    <mergeCell ref="D10:D11"/>
    <mergeCell ref="D12:D13"/>
    <mergeCell ref="D14:D15"/>
    <mergeCell ref="D16:D17"/>
    <mergeCell ref="D18:D19"/>
    <mergeCell ref="D20:D21"/>
    <mergeCell ref="B14:B15"/>
    <mergeCell ref="C14:C15"/>
    <mergeCell ref="B16:B17"/>
    <mergeCell ref="C16:C17"/>
    <mergeCell ref="B18:B19"/>
    <mergeCell ref="C18:C19"/>
    <mergeCell ref="D22:D23"/>
    <mergeCell ref="E10:E11"/>
    <mergeCell ref="E12:E13"/>
    <mergeCell ref="E14:E15"/>
    <mergeCell ref="E16:E17"/>
    <mergeCell ref="E18:E19"/>
    <mergeCell ref="E20:E21"/>
    <mergeCell ref="E22:E23"/>
    <mergeCell ref="C24:C25"/>
    <mergeCell ref="D24:D25"/>
    <mergeCell ref="E24:E25"/>
    <mergeCell ref="C26:C27"/>
    <mergeCell ref="D26:D27"/>
    <mergeCell ref="E26:E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60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CFF</vt:lpstr>
      <vt:lpstr>CFF!Area_de_impressao</vt:lpstr>
      <vt:lpstr>Orçamento!Area_de_impressao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Elioilson</cp:lastModifiedBy>
  <cp:lastPrinted>2017-06-06T19:24:32Z</cp:lastPrinted>
  <dcterms:created xsi:type="dcterms:W3CDTF">2017-05-05T14:36:52Z</dcterms:created>
  <dcterms:modified xsi:type="dcterms:W3CDTF">2017-10-04T10:46:22Z</dcterms:modified>
</cp:coreProperties>
</file>